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9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72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9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-120" windowWidth="20730" windowHeight="11160" tabRatio="856" activeTab="10"/>
  </bookViews>
  <sheets>
    <sheet name="Общ. счетчики" sheetId="1" r:id="rId1"/>
    <sheet name="Под. 1 и 2" sheetId="2" state="hidden" r:id="rId2"/>
    <sheet name="Под. 3" sheetId="3" state="hidden" r:id="rId3"/>
    <sheet name="Под. 4  и 5" sheetId="4" state="hidden" r:id="rId4"/>
    <sheet name="Под.6" sheetId="5" state="hidden" r:id="rId5"/>
    <sheet name="Нежил. пом." sheetId="6" state="hidden" r:id="rId6"/>
    <sheet name="МОП корп. 1" sheetId="7" state="hidden" r:id="rId7"/>
    <sheet name="МОП корп. 2" sheetId="8" state="hidden" r:id="rId8"/>
    <sheet name="МОП корп. 4, 5, 6" sheetId="9" state="hidden" r:id="rId9"/>
    <sheet name="Нежелые помещения" sheetId="16" state="hidden" r:id="rId10"/>
    <sheet name="корп. 3" sheetId="10" r:id="rId11"/>
    <sheet name="Норматив вода" sheetId="11" state="hidden" r:id="rId12"/>
    <sheet name="Норматив ээ" sheetId="12" state="hidden" r:id="rId13"/>
    <sheet name="Справка по ОПУ и ИПУ" sheetId="13" r:id="rId14"/>
    <sheet name="Лист1" sheetId="14" state="hidden" r:id="rId15"/>
    <sheet name="Лист2" sheetId="15" state="hidden" r:id="rId16"/>
    <sheet name="Лист4" sheetId="17" state="hidden" r:id="rId17"/>
    <sheet name="Лист3" sheetId="18" state="hidden" r:id="rId18"/>
  </sheets>
  <externalReferences>
    <externalReference r:id="rId19"/>
    <externalReference r:id="rId20"/>
  </externalReferences>
  <definedNames>
    <definedName name="_xlnm._FilterDatabase" localSheetId="1" hidden="1">'Под. 1 и 2'!$F$1:$F$119</definedName>
    <definedName name="_xlnm._FilterDatabase" localSheetId="2" hidden="1">'Под. 3'!$F$1:$F$35</definedName>
    <definedName name="_xlnm._FilterDatabase" localSheetId="3" hidden="1">'Под. 4  и 5'!$F$1:$F$62</definedName>
    <definedName name="_xlnm._FilterDatabase" localSheetId="4" hidden="1">Под.6!$F$1:$F$205</definedName>
    <definedName name="Z_11E80AD0_6AA7_470D_8311_11AF96F196E5_.wvu.Cols" localSheetId="1" hidden="1">'Под. 1 и 2'!$H:$I,'Под. 1 и 2'!$K:$L</definedName>
    <definedName name="Z_11E80AD0_6AA7_470D_8311_11AF96F196E5_.wvu.Cols" localSheetId="2" hidden="1">'Под. 3'!$H:$H</definedName>
    <definedName name="Z_11E80AD0_6AA7_470D_8311_11AF96F196E5_.wvu.Cols" localSheetId="4" hidden="1">Под.6!$I:$M</definedName>
    <definedName name="Z_11E80AD0_6AA7_470D_8311_11AF96F196E5_.wvu.FilterData" localSheetId="1" hidden="1">'Под. 1 и 2'!$F$1:$F$119</definedName>
    <definedName name="Z_11E80AD0_6AA7_470D_8311_11AF96F196E5_.wvu.FilterData" localSheetId="2" hidden="1">'Под. 3'!$F$1:$F$35</definedName>
    <definedName name="Z_11E80AD0_6AA7_470D_8311_11AF96F196E5_.wvu.FilterData" localSheetId="3" hidden="1">'Под. 4  и 5'!$F$1:$F$62</definedName>
    <definedName name="Z_11E80AD0_6AA7_470D_8311_11AF96F196E5_.wvu.FilterData" localSheetId="4" hidden="1">Под.6!$F$1:$F$205</definedName>
    <definedName name="Z_11E80AD0_6AA7_470D_8311_11AF96F196E5_.wvu.PrintArea" localSheetId="5" hidden="1">'Нежил. пом.'!$A$1:$H$110</definedName>
    <definedName name="Z_11E80AD0_6AA7_470D_8311_11AF96F196E5_.wvu.PrintArea" localSheetId="0" hidden="1">'Общ. счетчики'!$A$1:$H$59</definedName>
    <definedName name="Z_11E80AD0_6AA7_470D_8311_11AF96F196E5_.wvu.PrintArea" localSheetId="1" hidden="1">'Под. 1 и 2'!$A$1:$G$119</definedName>
    <definedName name="Z_11E80AD0_6AA7_470D_8311_11AF96F196E5_.wvu.PrintArea" localSheetId="2" hidden="1">'Под. 3'!$A$1:$G$50</definedName>
    <definedName name="Z_11E80AD0_6AA7_470D_8311_11AF96F196E5_.wvu.PrintArea" localSheetId="3" hidden="1">'Под. 4  и 5'!$A$1:$G$63</definedName>
    <definedName name="Z_11E80AD0_6AA7_470D_8311_11AF96F196E5_.wvu.PrintArea" localSheetId="4" hidden="1">Под.6!$A$1:$N$204</definedName>
    <definedName name="Z_1298D0A2_0CF6_434E_A6CD_B210E2963ADD_.wvu.Cols" localSheetId="1" hidden="1">'Под. 1 и 2'!$H:$I,'Под. 1 и 2'!$K:$L</definedName>
    <definedName name="Z_1298D0A2_0CF6_434E_A6CD_B210E2963ADD_.wvu.Cols" localSheetId="2" hidden="1">'Под. 3'!$H:$H</definedName>
    <definedName name="Z_1298D0A2_0CF6_434E_A6CD_B210E2963ADD_.wvu.Cols" localSheetId="4" hidden="1">Под.6!$I:$M</definedName>
    <definedName name="Z_1298D0A2_0CF6_434E_A6CD_B210E2963ADD_.wvu.PrintArea" localSheetId="5" hidden="1">'Нежил. пом.'!$A$1:$H$110</definedName>
    <definedName name="Z_1298D0A2_0CF6_434E_A6CD_B210E2963ADD_.wvu.PrintArea" localSheetId="0" hidden="1">'Общ. счетчики'!$A$1:$H$59</definedName>
    <definedName name="Z_1298D0A2_0CF6_434E_A6CD_B210E2963ADD_.wvu.PrintArea" localSheetId="1" hidden="1">'Под. 1 и 2'!$A$1:$G$119</definedName>
    <definedName name="Z_1298D0A2_0CF6_434E_A6CD_B210E2963ADD_.wvu.PrintArea" localSheetId="2" hidden="1">'Под. 3'!$A$1:$G$50</definedName>
    <definedName name="Z_1298D0A2_0CF6_434E_A6CD_B210E2963ADD_.wvu.PrintArea" localSheetId="3" hidden="1">'Под. 4  и 5'!$A$1:$G$63</definedName>
    <definedName name="Z_1298D0A2_0CF6_434E_A6CD_B210E2963ADD_.wvu.PrintArea" localSheetId="4" hidden="1">Под.6!$A$1:$N$204</definedName>
    <definedName name="Z_59BB3A05_2517_4212_B4B0_766CE27362F6_.wvu.Cols" localSheetId="1" hidden="1">'Под. 1 и 2'!$H:$I,'Под. 1 и 2'!$K:$L</definedName>
    <definedName name="Z_59BB3A05_2517_4212_B4B0_766CE27362F6_.wvu.Cols" localSheetId="2" hidden="1">'Под. 3'!$H:$H</definedName>
    <definedName name="Z_59BB3A05_2517_4212_B4B0_766CE27362F6_.wvu.Cols" localSheetId="4" hidden="1">Под.6!$I:$M</definedName>
    <definedName name="Z_59BB3A05_2517_4212_B4B0_766CE27362F6_.wvu.FilterData" localSheetId="1" hidden="1">'Под. 1 и 2'!$F$1:$F$119</definedName>
    <definedName name="Z_59BB3A05_2517_4212_B4B0_766CE27362F6_.wvu.FilterData" localSheetId="2" hidden="1">'Под. 3'!$F$1:$F$35</definedName>
    <definedName name="Z_59BB3A05_2517_4212_B4B0_766CE27362F6_.wvu.FilterData" localSheetId="3" hidden="1">'Под. 4  и 5'!$F$1:$F$62</definedName>
    <definedName name="Z_59BB3A05_2517_4212_B4B0_766CE27362F6_.wvu.FilterData" localSheetId="4" hidden="1">Под.6!$F$1:$F$205</definedName>
    <definedName name="Z_59BB3A05_2517_4212_B4B0_766CE27362F6_.wvu.PrintArea" localSheetId="5" hidden="1">'Нежил. пом.'!$A$1:$H$110</definedName>
    <definedName name="Z_59BB3A05_2517_4212_B4B0_766CE27362F6_.wvu.PrintArea" localSheetId="0" hidden="1">'Общ. счетчики'!$A$1:$H$59</definedName>
    <definedName name="Z_59BB3A05_2517_4212_B4B0_766CE27362F6_.wvu.PrintArea" localSheetId="1" hidden="1">'Под. 1 и 2'!$A$1:$G$119</definedName>
    <definedName name="Z_59BB3A05_2517_4212_B4B0_766CE27362F6_.wvu.PrintArea" localSheetId="2" hidden="1">'Под. 3'!$A$1:$G$50</definedName>
    <definedName name="Z_59BB3A05_2517_4212_B4B0_766CE27362F6_.wvu.PrintArea" localSheetId="3" hidden="1">'Под. 4  и 5'!$A$1:$G$63</definedName>
    <definedName name="Z_59BB3A05_2517_4212_B4B0_766CE27362F6_.wvu.PrintArea" localSheetId="4" hidden="1">Под.6!$A$1:$N$204</definedName>
    <definedName name="_xlnm.Print_Area" localSheetId="5">'Нежил. пом.'!$A$1:$H$110</definedName>
    <definedName name="_xlnm.Print_Area" localSheetId="0">'Общ. счетчики'!$A$1:$H$59</definedName>
    <definedName name="_xlnm.Print_Area" localSheetId="1">'Под. 1 и 2'!$A$1:$G$119</definedName>
    <definedName name="_xlnm.Print_Area" localSheetId="2">'Под. 3'!$A$1:$G$50</definedName>
    <definedName name="_xlnm.Print_Area" localSheetId="3">'Под. 4  и 5'!$A$1:$G$63</definedName>
    <definedName name="_xlnm.Print_Area" localSheetId="4">Под.6!$A$1:$N$204</definedName>
  </definedNames>
  <calcPr calcId="145621"/>
  <customWorkbookViews>
    <customWorkbookView name="HP - Личное представление" guid="{59BB3A05-2517-4212-B4B0-766CE27362F6}" mergeInterval="0" personalView="1" maximized="1" windowWidth="1362" windowHeight="523" tabRatio="856" activeSheetId="10"/>
    <customWorkbookView name="Алексей - Личное представление" guid="{11E80AD0-6AA7-470D-8311-11AF96F196E5}" mergeInterval="0" personalView="1" maximized="1" xWindow="-8" yWindow="-8" windowWidth="1382" windowHeight="744" tabRatio="856" activeSheetId="13"/>
    <customWorkbookView name="Бухгалтер - Личное представление" guid="{1298D0A2-0CF6-434E-A6CD-B210E2963ADD}" mergeInterval="0" personalView="1" maximized="1" xWindow="-8" yWindow="-8" windowWidth="1296" windowHeight="936" tabRatio="856" activeSheetId="12"/>
  </customWorkbookViews>
</workbook>
</file>

<file path=xl/calcChain.xml><?xml version="1.0" encoding="utf-8"?>
<calcChain xmlns="http://schemas.openxmlformats.org/spreadsheetml/2006/main">
  <c r="E8" i="13" l="1"/>
  <c r="F8" i="13" l="1"/>
  <c r="F7" i="13" l="1"/>
  <c r="E7" i="13"/>
  <c r="E5" i="13"/>
  <c r="F82" i="2" l="1"/>
  <c r="F57" i="2"/>
  <c r="F33" i="2"/>
  <c r="F30" i="4"/>
  <c r="F178" i="5"/>
  <c r="F165" i="5"/>
  <c r="F93" i="5"/>
  <c r="F69" i="5"/>
  <c r="F14" i="5"/>
  <c r="G202" i="5" l="1"/>
  <c r="G60" i="4" l="1"/>
  <c r="G118" i="2" l="1"/>
  <c r="E6" i="13" l="1"/>
  <c r="G6" i="13"/>
  <c r="F6" i="13"/>
  <c r="G9" i="13" l="1"/>
  <c r="E9" i="13"/>
  <c r="F9" i="13" l="1"/>
  <c r="F10" i="13" l="1"/>
  <c r="F8" i="18"/>
  <c r="E8" i="18" s="1"/>
  <c r="F7" i="18"/>
  <c r="E5" i="18"/>
  <c r="F9" i="18" l="1"/>
  <c r="G10" i="13" l="1"/>
  <c r="E7" i="18"/>
  <c r="G6" i="18"/>
  <c r="F6" i="18"/>
  <c r="E6" i="18" l="1"/>
  <c r="E9" i="18"/>
  <c r="F26" i="16" l="1"/>
  <c r="F25" i="16"/>
  <c r="F24" i="16"/>
  <c r="F4" i="16"/>
  <c r="F5" i="16" s="1"/>
  <c r="F21" i="16"/>
  <c r="F20" i="16"/>
  <c r="F19" i="16"/>
  <c r="F18" i="16"/>
  <c r="F17" i="16"/>
  <c r="F16" i="16"/>
  <c r="F15" i="16"/>
  <c r="F13" i="16"/>
  <c r="F12" i="16"/>
  <c r="F11" i="16"/>
  <c r="F9" i="16"/>
  <c r="F8" i="16"/>
  <c r="F7" i="16"/>
  <c r="F22" i="16" l="1"/>
  <c r="F14" i="16"/>
  <c r="F10" i="16"/>
  <c r="F46" i="5"/>
  <c r="F27" i="16" l="1"/>
  <c r="M9" i="18" s="1"/>
  <c r="F10" i="18" l="1"/>
  <c r="B6" i="7" l="1"/>
  <c r="B6" i="8" l="1"/>
  <c r="B6" i="9"/>
  <c r="C33" i="11"/>
  <c r="C29" i="11"/>
  <c r="C28" i="11"/>
  <c r="C21" i="11"/>
  <c r="C17" i="11"/>
  <c r="C16" i="11"/>
  <c r="C9" i="11"/>
  <c r="C5" i="11"/>
  <c r="C4" i="11"/>
  <c r="C9" i="12"/>
  <c r="C5" i="12"/>
  <c r="C4" i="12"/>
  <c r="D10" i="10" l="1"/>
  <c r="F167" i="5" l="1"/>
  <c r="F63" i="5"/>
  <c r="F51" i="5"/>
  <c r="F57" i="6" l="1"/>
  <c r="F23" i="2" l="1"/>
  <c r="F56" i="6" l="1"/>
  <c r="G56" i="6" s="1"/>
  <c r="G57" i="6"/>
  <c r="F65" i="6" l="1"/>
  <c r="G65" i="6" s="1"/>
  <c r="F63" i="6" l="1"/>
  <c r="F44" i="4" l="1"/>
  <c r="F119" i="5" l="1"/>
  <c r="F8" i="3"/>
  <c r="F107" i="2" l="1"/>
  <c r="F92" i="2"/>
  <c r="F27" i="5" l="1"/>
  <c r="F21" i="4" l="1"/>
  <c r="F15" i="3" l="1"/>
  <c r="F6" i="2"/>
  <c r="F58" i="5" l="1"/>
  <c r="D225" i="8" l="1"/>
  <c r="F9" i="10" l="1"/>
  <c r="G9" i="10" s="1"/>
  <c r="F74" i="5" l="1"/>
  <c r="F33" i="6" l="1"/>
  <c r="F17" i="6" l="1"/>
  <c r="F150" i="5" l="1"/>
  <c r="F9" i="6" l="1"/>
  <c r="F53" i="6" l="1"/>
  <c r="G53" i="6" s="1"/>
  <c r="F95" i="6" l="1"/>
  <c r="F190" i="5" l="1"/>
  <c r="F61" i="5" l="1"/>
  <c r="F43" i="4" l="1"/>
  <c r="F79" i="6" l="1"/>
  <c r="C11" i="10" l="1"/>
  <c r="F11" i="10" s="1"/>
  <c r="G11" i="10" s="1"/>
  <c r="F20" i="2" l="1"/>
  <c r="F158" i="5" l="1"/>
  <c r="F100" i="2"/>
  <c r="F31" i="2" l="1"/>
  <c r="F80" i="5" l="1"/>
  <c r="E95" i="8" l="1"/>
  <c r="G95" i="8" s="1"/>
  <c r="E23" i="9" l="1"/>
  <c r="E25" i="9"/>
  <c r="G25" i="9" s="1"/>
  <c r="D28" i="9"/>
  <c r="E26" i="9"/>
  <c r="G26" i="9" s="1"/>
  <c r="F111" i="5" l="1"/>
  <c r="F110" i="5"/>
  <c r="F128" i="5" l="1"/>
  <c r="F6" i="5" l="1"/>
  <c r="E26" i="7" l="1"/>
  <c r="F43" i="2" l="1"/>
  <c r="F198" i="5" l="1"/>
  <c r="F105" i="5" l="1"/>
  <c r="F68" i="5" l="1"/>
  <c r="F9" i="4" l="1"/>
  <c r="E18" i="7" l="1"/>
  <c r="E96" i="8"/>
  <c r="F89" i="5" l="1"/>
  <c r="F79" i="5"/>
  <c r="F19" i="5" l="1"/>
  <c r="F160" i="5" l="1"/>
  <c r="F47" i="5"/>
  <c r="F110" i="2" l="1"/>
  <c r="L96" i="8" l="1"/>
  <c r="L97" i="8"/>
  <c r="K98" i="8" l="1"/>
  <c r="F112" i="5"/>
  <c r="F30" i="2" l="1"/>
  <c r="F197" i="5" l="1"/>
  <c r="F31" i="6" l="1"/>
  <c r="F64" i="2" l="1"/>
  <c r="F74" i="2" l="1"/>
  <c r="F62" i="6" l="1"/>
  <c r="G62" i="6" s="1"/>
  <c r="F130" i="5" l="1"/>
  <c r="F9" i="2"/>
  <c r="F98" i="2" l="1"/>
  <c r="F8" i="2" l="1"/>
  <c r="F29" i="5" l="1"/>
  <c r="F77" i="2" l="1"/>
  <c r="F19" i="2" l="1"/>
  <c r="F181" i="5" l="1"/>
  <c r="F39" i="5"/>
  <c r="C13" i="10" l="1"/>
  <c r="F16" i="5" l="1"/>
  <c r="F15" i="6" l="1"/>
  <c r="F193" i="5" l="1"/>
  <c r="F13" i="3"/>
  <c r="F88" i="6" l="1"/>
  <c r="F90" i="6" s="1"/>
  <c r="F41" i="6"/>
  <c r="F16" i="6"/>
  <c r="F19" i="6" s="1"/>
  <c r="F106" i="5"/>
  <c r="F109" i="2" l="1"/>
  <c r="F9" i="3" l="1"/>
  <c r="F10" i="3"/>
  <c r="F11" i="3"/>
  <c r="F12" i="3"/>
  <c r="F14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7" i="3"/>
  <c r="F113" i="2"/>
  <c r="F112" i="2"/>
  <c r="F114" i="2"/>
  <c r="F115" i="2"/>
  <c r="F116" i="2"/>
  <c r="F117" i="2"/>
  <c r="F11" i="2"/>
  <c r="F12" i="2"/>
  <c r="F13" i="2"/>
  <c r="F14" i="2"/>
  <c r="F15" i="2"/>
  <c r="F16" i="2"/>
  <c r="F17" i="2"/>
  <c r="F18" i="2"/>
  <c r="F21" i="2"/>
  <c r="F22" i="2"/>
  <c r="F24" i="2"/>
  <c r="F25" i="2"/>
  <c r="F26" i="2"/>
  <c r="F27" i="2"/>
  <c r="F28" i="2"/>
  <c r="F29" i="2"/>
  <c r="F32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8" i="2"/>
  <c r="F59" i="2"/>
  <c r="F60" i="2"/>
  <c r="F61" i="2"/>
  <c r="F62" i="2"/>
  <c r="F63" i="2"/>
  <c r="F65" i="2"/>
  <c r="F66" i="2"/>
  <c r="F67" i="2"/>
  <c r="F68" i="2"/>
  <c r="F69" i="2"/>
  <c r="F70" i="2"/>
  <c r="F71" i="2"/>
  <c r="F72" i="2"/>
  <c r="F73" i="2"/>
  <c r="F75" i="2"/>
  <c r="F76" i="2"/>
  <c r="F78" i="2"/>
  <c r="F79" i="2"/>
  <c r="F80" i="2"/>
  <c r="F81" i="2"/>
  <c r="F83" i="2"/>
  <c r="F84" i="2"/>
  <c r="F85" i="2"/>
  <c r="F86" i="2"/>
  <c r="F87" i="2"/>
  <c r="F88" i="2"/>
  <c r="F89" i="2"/>
  <c r="F90" i="2"/>
  <c r="F91" i="2"/>
  <c r="F93" i="2"/>
  <c r="F94" i="2"/>
  <c r="F95" i="2"/>
  <c r="F96" i="2"/>
  <c r="F97" i="2"/>
  <c r="F99" i="2"/>
  <c r="F101" i="2"/>
  <c r="F102" i="2"/>
  <c r="F103" i="2"/>
  <c r="F104" i="2"/>
  <c r="F105" i="2"/>
  <c r="F106" i="2"/>
  <c r="F108" i="2"/>
  <c r="F124" i="5" l="1"/>
  <c r="D33" i="11" l="1"/>
  <c r="E33" i="11" s="1"/>
  <c r="E32" i="11"/>
  <c r="E31" i="11"/>
  <c r="D30" i="11"/>
  <c r="E30" i="11" s="1"/>
  <c r="D29" i="11"/>
  <c r="E29" i="11" s="1"/>
  <c r="D28" i="11"/>
  <c r="E28" i="11" s="1"/>
  <c r="D21" i="11"/>
  <c r="E21" i="11" s="1"/>
  <c r="E20" i="11"/>
  <c r="E19" i="11"/>
  <c r="D18" i="11"/>
  <c r="E18" i="11" s="1"/>
  <c r="D17" i="11"/>
  <c r="E17" i="11" s="1"/>
  <c r="D16" i="11"/>
  <c r="E16" i="11" s="1"/>
  <c r="B10" i="12" l="1"/>
  <c r="D9" i="12"/>
  <c r="E9" i="12" s="1"/>
  <c r="G9" i="12" s="1"/>
  <c r="E8" i="12"/>
  <c r="E7" i="12"/>
  <c r="D6" i="12"/>
  <c r="E6" i="12" s="1"/>
  <c r="G6" i="12" s="1"/>
  <c r="D5" i="12"/>
  <c r="E5" i="12" s="1"/>
  <c r="D4" i="12"/>
  <c r="D9" i="11"/>
  <c r="E9" i="11" s="1"/>
  <c r="E8" i="11"/>
  <c r="E7" i="11"/>
  <c r="D6" i="11"/>
  <c r="E6" i="11" s="1"/>
  <c r="D5" i="11"/>
  <c r="E5" i="11" s="1"/>
  <c r="D4" i="11"/>
  <c r="E4" i="11" s="1"/>
  <c r="G4" i="11" s="1"/>
  <c r="H4" i="11" s="1"/>
  <c r="E4" i="12" l="1"/>
  <c r="D11" i="12"/>
  <c r="F84" i="5"/>
  <c r="F191" i="5" l="1"/>
  <c r="F170" i="5"/>
  <c r="F141" i="5"/>
  <c r="F65" i="5"/>
  <c r="F18" i="5"/>
  <c r="F64" i="6" l="1"/>
  <c r="G64" i="6" s="1"/>
  <c r="F20" i="4" l="1"/>
  <c r="F132" i="5" l="1"/>
  <c r="F114" i="5"/>
  <c r="F115" i="5"/>
  <c r="F107" i="5"/>
  <c r="F96" i="5"/>
  <c r="F67" i="5"/>
  <c r="F8" i="6" l="1"/>
  <c r="F185" i="5" l="1"/>
  <c r="F34" i="4"/>
  <c r="F12" i="5"/>
  <c r="F10" i="6" l="1"/>
  <c r="F9" i="5" l="1"/>
  <c r="F85" i="6" l="1"/>
  <c r="F201" i="5" l="1"/>
  <c r="F83" i="6" l="1"/>
  <c r="F32" i="6" l="1"/>
  <c r="E49" i="1" l="1"/>
  <c r="G49" i="1" s="1"/>
  <c r="E48" i="1"/>
  <c r="G48" i="1" s="1"/>
  <c r="F7" i="5"/>
  <c r="F11" i="5"/>
  <c r="F30" i="6" l="1"/>
  <c r="F24" i="5"/>
  <c r="F73" i="5"/>
  <c r="F123" i="5"/>
  <c r="F46" i="4" l="1"/>
  <c r="C11" i="12" l="1"/>
  <c r="C12" i="12" s="1"/>
  <c r="H6" i="12"/>
  <c r="G5" i="12"/>
  <c r="E13" i="9"/>
  <c r="E17" i="8"/>
  <c r="E24" i="7" l="1"/>
  <c r="E17" i="7"/>
  <c r="E20" i="7"/>
  <c r="B34" i="11" l="1"/>
  <c r="B35" i="11" s="1"/>
  <c r="B22" i="11"/>
  <c r="B23" i="11" s="1"/>
  <c r="C23" i="11"/>
  <c r="F22" i="6" l="1"/>
  <c r="F66" i="6" l="1"/>
  <c r="G66" i="6" s="1"/>
  <c r="F84" i="6" l="1"/>
  <c r="F14" i="6" l="1"/>
  <c r="F21" i="6" l="1"/>
  <c r="F55" i="6"/>
  <c r="G55" i="6" s="1"/>
  <c r="F28" i="5"/>
  <c r="F11" i="6" l="1"/>
  <c r="F60" i="6" l="1"/>
  <c r="G60" i="6" s="1"/>
  <c r="F87" i="6"/>
  <c r="F23" i="6"/>
  <c r="F61" i="6" l="1"/>
  <c r="G61" i="6" s="1"/>
  <c r="F59" i="6"/>
  <c r="G59" i="6" s="1"/>
  <c r="F58" i="6"/>
  <c r="G58" i="6" s="1"/>
  <c r="F80" i="6"/>
  <c r="F8" i="4" l="1"/>
  <c r="F11" i="4"/>
  <c r="F12" i="4"/>
  <c r="F13" i="4"/>
  <c r="F15" i="4"/>
  <c r="F16" i="4"/>
  <c r="F17" i="4"/>
  <c r="F18" i="4"/>
  <c r="F19" i="4"/>
  <c r="F22" i="4"/>
  <c r="F24" i="4"/>
  <c r="F25" i="4"/>
  <c r="F26" i="4"/>
  <c r="F29" i="4"/>
  <c r="F33" i="4"/>
  <c r="F36" i="4"/>
  <c r="F39" i="4"/>
  <c r="F56" i="4"/>
  <c r="F86" i="6"/>
  <c r="F34" i="6" l="1"/>
  <c r="F29" i="6" l="1"/>
  <c r="F42" i="6" s="1"/>
  <c r="F7" i="6" l="1"/>
  <c r="F196" i="5"/>
  <c r="F59" i="4"/>
  <c r="H5" i="12" l="1"/>
  <c r="F12" i="6" l="1"/>
  <c r="F43" i="5" l="1"/>
  <c r="F97" i="5"/>
  <c r="F173" i="5"/>
  <c r="F57" i="4"/>
  <c r="F146" i="5"/>
  <c r="F62" i="5"/>
  <c r="F31" i="5"/>
  <c r="F55" i="5" l="1"/>
  <c r="F47" i="4" l="1"/>
  <c r="F35" i="6" l="1"/>
  <c r="G32" i="11" l="1"/>
  <c r="H32" i="11" s="1"/>
  <c r="G30" i="11"/>
  <c r="H30" i="11" s="1"/>
  <c r="G29" i="11"/>
  <c r="H29" i="11" s="1"/>
  <c r="G28" i="1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C35" i="11"/>
  <c r="G33" i="11"/>
  <c r="H33" i="11" s="1"/>
  <c r="G31" i="11"/>
  <c r="H31" i="11" s="1"/>
  <c r="H16" i="11" l="1"/>
  <c r="G23" i="11"/>
  <c r="H23" i="11" s="1"/>
  <c r="G5" i="11"/>
  <c r="H5" i="11" s="1"/>
  <c r="E35" i="11"/>
  <c r="E23" i="11"/>
  <c r="C11" i="11"/>
  <c r="B10" i="11"/>
  <c r="B11" i="11" s="1"/>
  <c r="G9" i="11"/>
  <c r="H9" i="11" s="1"/>
  <c r="G8" i="11" l="1"/>
  <c r="H8" i="11" s="1"/>
  <c r="G7" i="11"/>
  <c r="G35" i="11"/>
  <c r="H35" i="11" s="1"/>
  <c r="H28" i="11"/>
  <c r="E30" i="9"/>
  <c r="E94" i="8" l="1"/>
  <c r="E10" i="9"/>
  <c r="E14" i="9"/>
  <c r="E24" i="9"/>
  <c r="H7" i="11"/>
  <c r="F67" i="6" l="1"/>
  <c r="G67" i="6" s="1"/>
  <c r="F174" i="5" l="1"/>
  <c r="F163" i="5" l="1"/>
  <c r="F195" i="5"/>
  <c r="F101" i="5"/>
  <c r="F44" i="5"/>
  <c r="F68" i="6" l="1"/>
  <c r="G68" i="6" s="1"/>
  <c r="C89" i="6" l="1"/>
  <c r="E39" i="1"/>
  <c r="G39" i="1" s="1"/>
  <c r="E38" i="1"/>
  <c r="G38" i="1" s="1"/>
  <c r="E37" i="1"/>
  <c r="G37" i="1" s="1"/>
  <c r="E47" i="1"/>
  <c r="G47" i="1" s="1"/>
  <c r="E46" i="1"/>
  <c r="G46" i="1" s="1"/>
  <c r="E45" i="1"/>
  <c r="G45" i="1" s="1"/>
  <c r="E36" i="1"/>
  <c r="G36" i="1" s="1"/>
  <c r="E34" i="1"/>
  <c r="G34" i="1" s="1"/>
  <c r="E33" i="1"/>
  <c r="G33" i="1" s="1"/>
  <c r="E30" i="1"/>
  <c r="G30" i="1" s="1"/>
  <c r="C42" i="6"/>
  <c r="E21" i="1"/>
  <c r="G21" i="1" s="1"/>
  <c r="E20" i="1"/>
  <c r="G20" i="1" s="1"/>
  <c r="E19" i="1"/>
  <c r="G19" i="1" s="1"/>
  <c r="E18" i="1"/>
  <c r="G18" i="1" s="1"/>
  <c r="E16" i="1"/>
  <c r="G16" i="1" s="1"/>
  <c r="E15" i="1"/>
  <c r="G15" i="1" s="1"/>
  <c r="E14" i="1"/>
  <c r="G14" i="1" s="1"/>
  <c r="E13" i="1"/>
  <c r="G13" i="1" s="1"/>
  <c r="E11" i="1"/>
  <c r="G11" i="1" s="1"/>
  <c r="E10" i="1"/>
  <c r="G10" i="1" s="1"/>
  <c r="E9" i="1"/>
  <c r="G9" i="1" s="1"/>
  <c r="E8" i="1"/>
  <c r="G8" i="1" s="1"/>
  <c r="L5" i="18" l="1"/>
  <c r="L6" i="18"/>
  <c r="K6" i="18"/>
  <c r="K5" i="18"/>
  <c r="B53" i="1"/>
  <c r="C10" i="16"/>
  <c r="C90" i="6"/>
  <c r="C5" i="16"/>
  <c r="C22" i="16"/>
  <c r="C14" i="16"/>
  <c r="C19" i="6"/>
  <c r="C28" i="6"/>
  <c r="G50" i="1"/>
  <c r="C7" i="10" s="1"/>
  <c r="F204" i="5"/>
  <c r="C43" i="6"/>
  <c r="F61" i="4"/>
  <c r="D119" i="2"/>
  <c r="G22" i="1"/>
  <c r="C33" i="3"/>
  <c r="G12" i="1"/>
  <c r="C18" i="6"/>
  <c r="F102" i="5"/>
  <c r="K7" i="18" l="1"/>
  <c r="L7" i="18" s="1"/>
  <c r="L9" i="18" s="1"/>
  <c r="H17" i="12"/>
  <c r="B54" i="1"/>
  <c r="J7" i="18"/>
  <c r="G23" i="9"/>
  <c r="E22" i="9"/>
  <c r="G22" i="9" s="1"/>
  <c r="G24" i="9"/>
  <c r="D46" i="8"/>
  <c r="E41" i="8"/>
  <c r="G41" i="8" s="1"/>
  <c r="F7" i="10" l="1"/>
  <c r="G7" i="10" s="1"/>
  <c r="F92" i="6"/>
  <c r="F37" i="6"/>
  <c r="F145" i="5" l="1"/>
  <c r="F186" i="5" l="1"/>
  <c r="F8" i="5"/>
  <c r="F52" i="4" l="1"/>
  <c r="F177" i="5"/>
  <c r="F41" i="5"/>
  <c r="F113" i="5" l="1"/>
  <c r="F99" i="5"/>
  <c r="B11" i="12" l="1"/>
  <c r="G7" i="12" l="1"/>
  <c r="H7" i="12" s="1"/>
  <c r="G8" i="12"/>
  <c r="H8" i="12" s="1"/>
  <c r="H9" i="12"/>
  <c r="G4" i="12" l="1"/>
  <c r="G11" i="12" l="1"/>
  <c r="H4" i="12"/>
  <c r="F49" i="4"/>
  <c r="F76" i="5"/>
  <c r="H11" i="12" l="1"/>
  <c r="F159" i="5"/>
  <c r="E11" i="12" l="1"/>
  <c r="F51" i="4"/>
  <c r="F188" i="5"/>
  <c r="F98" i="5" l="1"/>
  <c r="F69" i="6" l="1"/>
  <c r="G69" i="6" s="1"/>
  <c r="F122" i="5" l="1"/>
  <c r="F26" i="5" l="1"/>
  <c r="G17" i="7" l="1"/>
  <c r="E19" i="7"/>
  <c r="F38" i="4"/>
  <c r="F31" i="4"/>
  <c r="F184" i="5"/>
  <c r="F164" i="5"/>
  <c r="F148" i="5"/>
  <c r="F147" i="5"/>
  <c r="F166" i="5" l="1"/>
  <c r="F127" i="5"/>
  <c r="F82" i="5"/>
  <c r="F77" i="5"/>
  <c r="F35" i="5"/>
  <c r="F54" i="4"/>
  <c r="F187" i="5"/>
  <c r="F144" i="5"/>
  <c r="F175" i="5"/>
  <c r="F103" i="5"/>
  <c r="F50" i="5" l="1"/>
  <c r="D103" i="6"/>
  <c r="F40" i="6" l="1"/>
  <c r="F36" i="6"/>
  <c r="F13" i="6"/>
  <c r="F94" i="6" l="1"/>
  <c r="F96" i="6" s="1"/>
  <c r="F78" i="6"/>
  <c r="F52" i="6"/>
  <c r="G52" i="6" s="1"/>
  <c r="F51" i="6"/>
  <c r="F39" i="6"/>
  <c r="F38" i="6"/>
  <c r="F26" i="6"/>
  <c r="F25" i="6"/>
  <c r="F24" i="6"/>
  <c r="F20" i="6"/>
  <c r="F27" i="6" s="1"/>
  <c r="F18" i="6"/>
  <c r="E31" i="1"/>
  <c r="G31" i="1" s="1"/>
  <c r="F200" i="5"/>
  <c r="F199" i="5"/>
  <c r="F192" i="5"/>
  <c r="F189" i="5"/>
  <c r="F183" i="5"/>
  <c r="F180" i="5"/>
  <c r="F179" i="5"/>
  <c r="F176" i="5"/>
  <c r="F172" i="5"/>
  <c r="F171" i="5"/>
  <c r="F169" i="5"/>
  <c r="F168" i="5"/>
  <c r="F162" i="5"/>
  <c r="F161" i="5"/>
  <c r="F157" i="5"/>
  <c r="F156" i="5"/>
  <c r="F155" i="5"/>
  <c r="F154" i="5"/>
  <c r="F153" i="5"/>
  <c r="F152" i="5"/>
  <c r="F151" i="5"/>
  <c r="F149" i="5"/>
  <c r="F143" i="5"/>
  <c r="F142" i="5"/>
  <c r="F140" i="5"/>
  <c r="F139" i="5"/>
  <c r="F138" i="5"/>
  <c r="F137" i="5"/>
  <c r="F136" i="5"/>
  <c r="F135" i="5"/>
  <c r="F134" i="5"/>
  <c r="F133" i="5"/>
  <c r="F131" i="5"/>
  <c r="F129" i="5"/>
  <c r="F126" i="5"/>
  <c r="F125" i="5"/>
  <c r="F120" i="5"/>
  <c r="F118" i="5"/>
  <c r="F117" i="5"/>
  <c r="F116" i="5"/>
  <c r="F109" i="5"/>
  <c r="F108" i="5"/>
  <c r="F104" i="5"/>
  <c r="F100" i="5"/>
  <c r="F95" i="5"/>
  <c r="F94" i="5"/>
  <c r="F92" i="5"/>
  <c r="F91" i="5"/>
  <c r="F90" i="5"/>
  <c r="F88" i="5"/>
  <c r="F87" i="5"/>
  <c r="F86" i="5"/>
  <c r="F85" i="5"/>
  <c r="F83" i="5"/>
  <c r="F81" i="5"/>
  <c r="F78" i="5"/>
  <c r="F75" i="5"/>
  <c r="F72" i="5"/>
  <c r="F71" i="5"/>
  <c r="F70" i="5"/>
  <c r="F66" i="5"/>
  <c r="F64" i="5"/>
  <c r="F57" i="5"/>
  <c r="F56" i="5"/>
  <c r="F53" i="5"/>
  <c r="F52" i="5"/>
  <c r="F49" i="5"/>
  <c r="F48" i="5"/>
  <c r="F45" i="5"/>
  <c r="F42" i="5"/>
  <c r="F40" i="5"/>
  <c r="F38" i="5"/>
  <c r="F37" i="5"/>
  <c r="F36" i="5"/>
  <c r="F34" i="5"/>
  <c r="F33" i="5"/>
  <c r="F32" i="5"/>
  <c r="F30" i="5"/>
  <c r="F25" i="5"/>
  <c r="F23" i="5"/>
  <c r="F22" i="5"/>
  <c r="F21" i="5"/>
  <c r="F20" i="5"/>
  <c r="F17" i="5"/>
  <c r="F15" i="5"/>
  <c r="F13" i="5"/>
  <c r="F10" i="5"/>
  <c r="F194" i="5"/>
  <c r="F81" i="6"/>
  <c r="F111" i="2"/>
  <c r="F7" i="2"/>
  <c r="F58" i="4"/>
  <c r="F55" i="4"/>
  <c r="F53" i="4"/>
  <c r="F50" i="4"/>
  <c r="F48" i="4"/>
  <c r="F45" i="4"/>
  <c r="F42" i="4"/>
  <c r="F41" i="4"/>
  <c r="F40" i="4"/>
  <c r="F37" i="4"/>
  <c r="F32" i="4"/>
  <c r="F28" i="4"/>
  <c r="F27" i="4"/>
  <c r="F23" i="4"/>
  <c r="F14" i="4"/>
  <c r="F10" i="4"/>
  <c r="F7" i="4"/>
  <c r="F118" i="2" l="1"/>
  <c r="F60" i="4"/>
  <c r="F89" i="6"/>
  <c r="G89" i="6" s="1"/>
  <c r="G51" i="6"/>
  <c r="F72" i="6"/>
  <c r="F44" i="6"/>
  <c r="F28" i="6"/>
  <c r="F43" i="6"/>
  <c r="F50" i="6"/>
  <c r="F32" i="3"/>
  <c r="E82" i="6"/>
  <c r="G40" i="1"/>
  <c r="G35" i="1"/>
  <c r="G17" i="1"/>
  <c r="G23" i="1" s="1"/>
  <c r="C27" i="6"/>
  <c r="C44" i="6" s="1"/>
  <c r="F100" i="6"/>
  <c r="F101" i="6"/>
  <c r="F102" i="6"/>
  <c r="F99" i="6"/>
  <c r="B55" i="1" l="1"/>
  <c r="H20" i="12"/>
  <c r="H16" i="12"/>
  <c r="B52" i="1"/>
  <c r="H13" i="12" s="1"/>
  <c r="K9" i="18"/>
  <c r="J6" i="18"/>
  <c r="G78" i="6"/>
  <c r="G80" i="6"/>
  <c r="F45" i="6"/>
  <c r="G79" i="6"/>
  <c r="F103" i="6"/>
  <c r="G72" i="6" l="1"/>
  <c r="F54" i="5"/>
  <c r="F182" i="5" l="1"/>
  <c r="F202" i="5" s="1"/>
  <c r="J5" i="18" l="1"/>
  <c r="J9" i="18" s="1"/>
  <c r="J10" i="18" s="1"/>
  <c r="J11" i="18" s="1"/>
  <c r="H15" i="12"/>
  <c r="H19" i="12" s="1"/>
  <c r="H21" i="12" s="1"/>
  <c r="D34" i="9"/>
  <c r="A11" i="9"/>
  <c r="E10" i="13" l="1"/>
  <c r="D35" i="9"/>
  <c r="D237" i="8"/>
  <c r="B237" i="8"/>
  <c r="B236" i="8"/>
  <c r="B235" i="8"/>
  <c r="D234" i="8"/>
  <c r="B234" i="8"/>
  <c r="B232" i="8"/>
  <c r="B231" i="8"/>
  <c r="B230" i="8"/>
  <c r="B229" i="8"/>
  <c r="D228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D202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D186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D157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D108" i="8"/>
  <c r="B108" i="8"/>
  <c r="B107" i="8"/>
  <c r="B106" i="8"/>
  <c r="B105" i="8"/>
  <c r="B104" i="8"/>
  <c r="B103" i="8"/>
  <c r="B102" i="8"/>
  <c r="B101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D65" i="8"/>
  <c r="B65" i="8"/>
  <c r="B64" i="8"/>
  <c r="B63" i="8"/>
  <c r="B62" i="8"/>
  <c r="B61" i="8"/>
  <c r="B60" i="8"/>
  <c r="D59" i="8"/>
  <c r="B59" i="8"/>
  <c r="B58" i="8"/>
  <c r="B57" i="8"/>
  <c r="B56" i="8"/>
  <c r="B55" i="8"/>
  <c r="B54" i="8"/>
  <c r="B53" i="8"/>
  <c r="D52" i="8"/>
  <c r="B52" i="8"/>
  <c r="B51" i="8"/>
  <c r="B50" i="8"/>
  <c r="B49" i="8"/>
  <c r="A49" i="8"/>
  <c r="B48" i="8"/>
  <c r="D26" i="8"/>
  <c r="A18" i="8"/>
  <c r="A19" i="8" s="1"/>
  <c r="E10" i="18" l="1"/>
  <c r="G10" i="18"/>
  <c r="A50" i="8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B221" i="7"/>
  <c r="B220" i="7"/>
  <c r="D219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D203" i="7"/>
  <c r="B203" i="7"/>
  <c r="D202" i="7"/>
  <c r="B202" i="7"/>
  <c r="B201" i="7"/>
  <c r="B200" i="7"/>
  <c r="B199" i="7"/>
  <c r="B198" i="7"/>
  <c r="D197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D179" i="7"/>
  <c r="B179" i="7"/>
  <c r="B178" i="7"/>
  <c r="B177" i="7"/>
  <c r="B176" i="7"/>
  <c r="B175" i="7"/>
  <c r="D174" i="7"/>
  <c r="B174" i="7"/>
  <c r="D173" i="7"/>
  <c r="B173" i="7"/>
  <c r="B172" i="7"/>
  <c r="B171" i="7"/>
  <c r="B170" i="7"/>
  <c r="B169" i="7"/>
  <c r="B168" i="7"/>
  <c r="D167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D153" i="7"/>
  <c r="B153" i="7"/>
  <c r="B152" i="7"/>
  <c r="B151" i="7"/>
  <c r="D150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D126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D114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D70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D50" i="7"/>
  <c r="B50" i="7"/>
  <c r="B49" i="7"/>
  <c r="B48" i="7"/>
  <c r="B47" i="7"/>
  <c r="B46" i="7"/>
  <c r="B45" i="7"/>
  <c r="B44" i="7"/>
  <c r="B43" i="7"/>
  <c r="B42" i="7"/>
  <c r="B41" i="7"/>
  <c r="B40" i="7"/>
  <c r="B39" i="7"/>
  <c r="D38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D23" i="7"/>
  <c r="D25" i="7" s="1"/>
  <c r="A18" i="7"/>
  <c r="D222" i="7" l="1"/>
  <c r="D223" i="7" s="1"/>
  <c r="A19" i="7" l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100" i="8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D36" i="8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D238" i="8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1" i="8" l="1"/>
  <c r="A42" i="8" s="1"/>
  <c r="A43" i="8" s="1"/>
  <c r="A44" i="8" s="1"/>
  <c r="A45" i="8" s="1"/>
  <c r="D239" i="8"/>
  <c r="E197" i="7" l="1"/>
  <c r="G197" i="7" s="1"/>
  <c r="E29" i="7"/>
  <c r="G29" i="7" s="1"/>
  <c r="E191" i="7"/>
  <c r="G191" i="7" s="1"/>
  <c r="E36" i="7"/>
  <c r="G36" i="7" s="1"/>
  <c r="E113" i="7"/>
  <c r="G113" i="7" s="1"/>
  <c r="E114" i="7"/>
  <c r="G114" i="7" s="1"/>
  <c r="E156" i="7"/>
  <c r="G156" i="7" s="1"/>
  <c r="E38" i="7"/>
  <c r="G38" i="7" s="1"/>
  <c r="E78" i="7"/>
  <c r="G78" i="7" s="1"/>
  <c r="E41" i="7"/>
  <c r="G41" i="7" s="1"/>
  <c r="E28" i="7"/>
  <c r="G28" i="7" s="1"/>
  <c r="E97" i="7"/>
  <c r="G97" i="7" s="1"/>
  <c r="E211" i="7"/>
  <c r="G211" i="7" s="1"/>
  <c r="E193" i="7"/>
  <c r="G193" i="7" s="1"/>
  <c r="E84" i="7"/>
  <c r="G84" i="7" s="1"/>
  <c r="G26" i="7"/>
  <c r="E61" i="7"/>
  <c r="G61" i="7" s="1"/>
  <c r="E200" i="7"/>
  <c r="G200" i="7" s="1"/>
  <c r="E213" i="7"/>
  <c r="G213" i="7" s="1"/>
  <c r="E139" i="7"/>
  <c r="G139" i="7" s="1"/>
  <c r="E67" i="7"/>
  <c r="G67" i="7" s="1"/>
  <c r="E90" i="7"/>
  <c r="G90" i="7" s="1"/>
  <c r="E122" i="7"/>
  <c r="G122" i="7" s="1"/>
  <c r="E206" i="7"/>
  <c r="G206" i="7" s="1"/>
  <c r="E51" i="7"/>
  <c r="G51" i="7" s="1"/>
  <c r="E118" i="7"/>
  <c r="G118" i="7" s="1"/>
  <c r="E104" i="7"/>
  <c r="G104" i="7" s="1"/>
  <c r="E93" i="7"/>
  <c r="G93" i="7" s="1"/>
  <c r="E48" i="7"/>
  <c r="G48" i="7" s="1"/>
  <c r="E145" i="7"/>
  <c r="G145" i="7" s="1"/>
  <c r="E70" i="7"/>
  <c r="G70" i="7" s="1"/>
  <c r="E87" i="7"/>
  <c r="G87" i="7" s="1"/>
  <c r="E98" i="7"/>
  <c r="G98" i="7" s="1"/>
  <c r="E179" i="7"/>
  <c r="G179" i="7" s="1"/>
  <c r="E163" i="7"/>
  <c r="G163" i="7" s="1"/>
  <c r="E154" i="7"/>
  <c r="G154" i="7" s="1"/>
  <c r="E53" i="7"/>
  <c r="G53" i="7" s="1"/>
  <c r="E146" i="7"/>
  <c r="G146" i="7" s="1"/>
  <c r="E195" i="7"/>
  <c r="G195" i="7" s="1"/>
  <c r="E144" i="7"/>
  <c r="G144" i="7" s="1"/>
  <c r="E173" i="7"/>
  <c r="G173" i="7" s="1"/>
  <c r="E205" i="7"/>
  <c r="G205" i="7" s="1"/>
  <c r="E132" i="7"/>
  <c r="G132" i="7" s="1"/>
  <c r="E35" i="7"/>
  <c r="G35" i="7" s="1"/>
  <c r="E56" i="7"/>
  <c r="G56" i="7" s="1"/>
  <c r="E111" i="7"/>
  <c r="G111" i="7" s="1"/>
  <c r="E212" i="7"/>
  <c r="G212" i="7" s="1"/>
  <c r="E219" i="7"/>
  <c r="G219" i="7" s="1"/>
  <c r="E107" i="7"/>
  <c r="G107" i="7" s="1"/>
  <c r="E140" i="7"/>
  <c r="G140" i="7" s="1"/>
  <c r="E210" i="7"/>
  <c r="G210" i="7" s="1"/>
  <c r="E202" i="7"/>
  <c r="G202" i="7" s="1"/>
  <c r="E33" i="7"/>
  <c r="G33" i="7" s="1"/>
  <c r="E177" i="7"/>
  <c r="G177" i="7" s="1"/>
  <c r="E135" i="7"/>
  <c r="G135" i="7" s="1"/>
  <c r="E128" i="7"/>
  <c r="G128" i="7" s="1"/>
  <c r="E88" i="7"/>
  <c r="G88" i="7" s="1"/>
  <c r="E130" i="7"/>
  <c r="G130" i="7" s="1"/>
  <c r="E126" i="7"/>
  <c r="G126" i="7" s="1"/>
  <c r="E109" i="7"/>
  <c r="G109" i="7" s="1"/>
  <c r="E77" i="7"/>
  <c r="G77" i="7" s="1"/>
  <c r="E37" i="7"/>
  <c r="G37" i="7" s="1"/>
  <c r="E110" i="7"/>
  <c r="G110" i="7" s="1"/>
  <c r="E204" i="7"/>
  <c r="G204" i="7" s="1"/>
  <c r="E49" i="7"/>
  <c r="G49" i="7" s="1"/>
  <c r="E178" i="7"/>
  <c r="G178" i="7" s="1"/>
  <c r="E148" i="7"/>
  <c r="G148" i="7" s="1"/>
  <c r="E183" i="7"/>
  <c r="G183" i="7" s="1"/>
  <c r="E66" i="7"/>
  <c r="G66" i="7" s="1"/>
  <c r="E103" i="7"/>
  <c r="G103" i="7" s="1"/>
  <c r="E75" i="7"/>
  <c r="G75" i="7" s="1"/>
  <c r="E65" i="7"/>
  <c r="G65" i="7" s="1"/>
  <c r="E39" i="7"/>
  <c r="G39" i="7" s="1"/>
  <c r="E153" i="7"/>
  <c r="G153" i="7" s="1"/>
  <c r="E44" i="7"/>
  <c r="G44" i="7" s="1"/>
  <c r="E214" i="7"/>
  <c r="G214" i="7" s="1"/>
  <c r="E142" i="7"/>
  <c r="G142" i="7" s="1"/>
  <c r="E99" i="7"/>
  <c r="G99" i="7" s="1"/>
  <c r="E161" i="7"/>
  <c r="G161" i="7" s="1"/>
  <c r="E137" i="7"/>
  <c r="G137" i="7" s="1"/>
  <c r="E218" i="7"/>
  <c r="G218" i="7" s="1"/>
  <c r="E82" i="7"/>
  <c r="G82" i="7" s="1"/>
  <c r="E27" i="7"/>
  <c r="G27" i="7" s="1"/>
  <c r="E149" i="7"/>
  <c r="G149" i="7" s="1"/>
  <c r="E165" i="7"/>
  <c r="G165" i="7" s="1"/>
  <c r="E168" i="7"/>
  <c r="G168" i="7" s="1"/>
  <c r="E188" i="7"/>
  <c r="G188" i="7" s="1"/>
  <c r="E96" i="7"/>
  <c r="G96" i="7" s="1"/>
  <c r="E175" i="7"/>
  <c r="G175" i="7" s="1"/>
  <c r="E217" i="7"/>
  <c r="G217" i="7" s="1"/>
  <c r="E34" i="7"/>
  <c r="G34" i="7" s="1"/>
  <c r="E54" i="7"/>
  <c r="G54" i="7" s="1"/>
  <c r="E121" i="7"/>
  <c r="G121" i="7" s="1"/>
  <c r="G20" i="7"/>
  <c r="E124" i="7"/>
  <c r="G124" i="7" s="1"/>
  <c r="E166" i="7"/>
  <c r="G166" i="7" s="1"/>
  <c r="E117" i="7"/>
  <c r="G117" i="7" s="1"/>
  <c r="E94" i="7"/>
  <c r="G94" i="7" s="1"/>
  <c r="E170" i="7"/>
  <c r="G170" i="7" s="1"/>
  <c r="E164" i="7"/>
  <c r="G164" i="7" s="1"/>
  <c r="E115" i="7"/>
  <c r="G115" i="7" s="1"/>
  <c r="E185" i="7"/>
  <c r="G185" i="7" s="1"/>
  <c r="E120" i="7"/>
  <c r="G120" i="7" s="1"/>
  <c r="E106" i="7"/>
  <c r="G106" i="7" s="1"/>
  <c r="E216" i="7"/>
  <c r="G216" i="7" s="1"/>
  <c r="E72" i="7"/>
  <c r="G72" i="7" s="1"/>
  <c r="E199" i="7"/>
  <c r="G199" i="7" s="1"/>
  <c r="E151" i="7"/>
  <c r="G151" i="7" s="1"/>
  <c r="E194" i="7"/>
  <c r="G194" i="7" s="1"/>
  <c r="G19" i="7"/>
  <c r="E40" i="7"/>
  <c r="G40" i="7" s="1"/>
  <c r="E172" i="7"/>
  <c r="G172" i="7" s="1"/>
  <c r="E59" i="7"/>
  <c r="G59" i="7" s="1"/>
  <c r="E184" i="7"/>
  <c r="G184" i="7" s="1"/>
  <c r="E209" i="7"/>
  <c r="G209" i="7" s="1"/>
  <c r="E125" i="7"/>
  <c r="G125" i="7" s="1"/>
  <c r="G18" i="7"/>
  <c r="E220" i="7"/>
  <c r="G220" i="7" s="1"/>
  <c r="E192" i="7"/>
  <c r="G192" i="7" s="1"/>
  <c r="E169" i="7"/>
  <c r="G169" i="7" s="1"/>
  <c r="E181" i="7"/>
  <c r="G181" i="7" s="1"/>
  <c r="E207" i="7"/>
  <c r="G207" i="7" s="1"/>
  <c r="E58" i="7"/>
  <c r="G58" i="7" s="1"/>
  <c r="E42" i="7"/>
  <c r="G42" i="7" s="1"/>
  <c r="E136" i="7"/>
  <c r="G136" i="7" s="1"/>
  <c r="E180" i="7"/>
  <c r="G180" i="7" s="1"/>
  <c r="E141" i="7"/>
  <c r="G141" i="7" s="1"/>
  <c r="E50" i="7"/>
  <c r="G50" i="7" s="1"/>
  <c r="E83" i="7"/>
  <c r="G83" i="7" s="1"/>
  <c r="E64" i="7"/>
  <c r="G64" i="7" s="1"/>
  <c r="E108" i="7"/>
  <c r="G108" i="7" s="1"/>
  <c r="E201" i="7"/>
  <c r="G201" i="7" s="1"/>
  <c r="E47" i="7"/>
  <c r="G47" i="7" s="1"/>
  <c r="E176" i="7"/>
  <c r="G176" i="7" s="1"/>
  <c r="E32" i="7"/>
  <c r="G32" i="7" s="1"/>
  <c r="E68" i="7"/>
  <c r="G68" i="7" s="1"/>
  <c r="E105" i="7"/>
  <c r="G105" i="7" s="1"/>
  <c r="E143" i="7"/>
  <c r="G143" i="7" s="1"/>
  <c r="E80" i="7"/>
  <c r="G80" i="7" s="1"/>
  <c r="E71" i="7"/>
  <c r="G71" i="7" s="1"/>
  <c r="E85" i="7"/>
  <c r="G85" i="7" s="1"/>
  <c r="E131" i="7"/>
  <c r="G131" i="7" s="1"/>
  <c r="E76" i="7"/>
  <c r="G76" i="7" s="1"/>
  <c r="E186" i="7"/>
  <c r="G186" i="7" s="1"/>
  <c r="E91" i="7"/>
  <c r="G91" i="7" s="1"/>
  <c r="E129" i="7"/>
  <c r="G129" i="7" s="1"/>
  <c r="E74" i="7"/>
  <c r="G74" i="7" s="1"/>
  <c r="E69" i="7"/>
  <c r="G69" i="7" s="1"/>
  <c r="E81" i="7"/>
  <c r="G81" i="7" s="1"/>
  <c r="E55" i="7"/>
  <c r="G55" i="7" s="1"/>
  <c r="E196" i="7"/>
  <c r="G196" i="7" s="1"/>
  <c r="G24" i="7"/>
  <c r="E152" i="7"/>
  <c r="G152" i="7" s="1"/>
  <c r="E79" i="7"/>
  <c r="G79" i="7" s="1"/>
  <c r="E133" i="7"/>
  <c r="G133" i="7" s="1"/>
  <c r="E119" i="7"/>
  <c r="G119" i="7" s="1"/>
  <c r="E189" i="7"/>
  <c r="G189" i="7" s="1"/>
  <c r="E116" i="7"/>
  <c r="G116" i="7" s="1"/>
  <c r="E30" i="7"/>
  <c r="G30" i="7" s="1"/>
  <c r="E158" i="7"/>
  <c r="G158" i="7" s="1"/>
  <c r="E138" i="7"/>
  <c r="G138" i="7" s="1"/>
  <c r="E100" i="7"/>
  <c r="G100" i="7" s="1"/>
  <c r="E21" i="7"/>
  <c r="E101" i="7"/>
  <c r="G101" i="7" s="1"/>
  <c r="E147" i="7"/>
  <c r="G147" i="7" s="1"/>
  <c r="E92" i="7"/>
  <c r="G92" i="7" s="1"/>
  <c r="E221" i="7"/>
  <c r="G221" i="7" s="1"/>
  <c r="E31" i="7"/>
  <c r="G31" i="7" s="1"/>
  <c r="E190" i="7"/>
  <c r="G190" i="7" s="1"/>
  <c r="E167" i="7"/>
  <c r="G167" i="7" s="1"/>
  <c r="E86" i="7"/>
  <c r="G86" i="7" s="1"/>
  <c r="E134" i="7"/>
  <c r="G134" i="7" s="1"/>
  <c r="E22" i="7"/>
  <c r="G22" i="7" s="1"/>
  <c r="E150" i="7"/>
  <c r="G150" i="7" s="1"/>
  <c r="E46" i="7"/>
  <c r="G46" i="7" s="1"/>
  <c r="E198" i="7"/>
  <c r="G198" i="7" s="1"/>
  <c r="E57" i="7"/>
  <c r="G57" i="7" s="1"/>
  <c r="E182" i="7"/>
  <c r="G182" i="7" s="1"/>
  <c r="E203" i="7"/>
  <c r="G203" i="7" s="1"/>
  <c r="E123" i="7"/>
  <c r="G123" i="7" s="1"/>
  <c r="E52" i="7"/>
  <c r="G52" i="7" s="1"/>
  <c r="E43" i="7"/>
  <c r="G43" i="7" s="1"/>
  <c r="E89" i="7"/>
  <c r="G89" i="7" s="1"/>
  <c r="E63" i="7"/>
  <c r="G63" i="7" s="1"/>
  <c r="E155" i="7"/>
  <c r="G155" i="7" s="1"/>
  <c r="E159" i="7"/>
  <c r="G159" i="7" s="1"/>
  <c r="E215" i="7"/>
  <c r="G215" i="7" s="1"/>
  <c r="E112" i="7"/>
  <c r="G112" i="7" s="1"/>
  <c r="E171" i="7"/>
  <c r="G171" i="7" s="1"/>
  <c r="E73" i="7"/>
  <c r="G73" i="7" s="1"/>
  <c r="E157" i="7"/>
  <c r="G157" i="7" s="1"/>
  <c r="E162" i="7"/>
  <c r="G162" i="7" s="1"/>
  <c r="E23" i="7"/>
  <c r="G23" i="7" s="1"/>
  <c r="E62" i="7"/>
  <c r="G62" i="7" s="1"/>
  <c r="E187" i="7"/>
  <c r="G187" i="7" s="1"/>
  <c r="E102" i="7"/>
  <c r="G102" i="7" s="1"/>
  <c r="E60" i="7"/>
  <c r="G60" i="7" s="1"/>
  <c r="E127" i="7"/>
  <c r="G127" i="7" s="1"/>
  <c r="E208" i="7"/>
  <c r="G208" i="7" s="1"/>
  <c r="E45" i="7"/>
  <c r="G45" i="7" s="1"/>
  <c r="E174" i="7"/>
  <c r="G174" i="7" s="1"/>
  <c r="E95" i="7"/>
  <c r="G95" i="7" s="1"/>
  <c r="E160" i="7"/>
  <c r="G160" i="7" s="1"/>
  <c r="G21" i="7" l="1"/>
  <c r="G25" i="7" s="1"/>
  <c r="E25" i="7"/>
  <c r="E222" i="7"/>
  <c r="G222" i="7"/>
  <c r="E223" i="7" l="1"/>
  <c r="E16" i="9"/>
  <c r="G16" i="9" s="1"/>
  <c r="E12" i="9"/>
  <c r="G12" i="9" s="1"/>
  <c r="G10" i="9"/>
  <c r="G13" i="9"/>
  <c r="G30" i="9"/>
  <c r="E18" i="9"/>
  <c r="G18" i="9" s="1"/>
  <c r="E20" i="9"/>
  <c r="G20" i="9" s="1"/>
  <c r="E15" i="9"/>
  <c r="G15" i="9" s="1"/>
  <c r="E31" i="9"/>
  <c r="G31" i="9" s="1"/>
  <c r="E21" i="9"/>
  <c r="G21" i="9" s="1"/>
  <c r="G14" i="9"/>
  <c r="E17" i="9"/>
  <c r="G17" i="9" s="1"/>
  <c r="E32" i="9"/>
  <c r="G32" i="9" s="1"/>
  <c r="E11" i="9"/>
  <c r="E151" i="8"/>
  <c r="G151" i="8" s="1"/>
  <c r="E237" i="8"/>
  <c r="G237" i="8" s="1"/>
  <c r="E201" i="8"/>
  <c r="G201" i="8" s="1"/>
  <c r="E186" i="8"/>
  <c r="G186" i="8" s="1"/>
  <c r="E28" i="8"/>
  <c r="G28" i="8" s="1"/>
  <c r="E215" i="8"/>
  <c r="G215" i="8" s="1"/>
  <c r="E167" i="8"/>
  <c r="G167" i="8" s="1"/>
  <c r="E227" i="8"/>
  <c r="G227" i="8" s="1"/>
  <c r="E66" i="8"/>
  <c r="G66" i="8" s="1"/>
  <c r="E93" i="8"/>
  <c r="G93" i="8" s="1"/>
  <c r="E221" i="8"/>
  <c r="G221" i="8" s="1"/>
  <c r="E170" i="8"/>
  <c r="G170" i="8" s="1"/>
  <c r="E32" i="8"/>
  <c r="G32" i="8" s="1"/>
  <c r="E18" i="8"/>
  <c r="G18" i="8" s="1"/>
  <c r="E185" i="8"/>
  <c r="G185" i="8" s="1"/>
  <c r="E199" i="8"/>
  <c r="G199" i="8" s="1"/>
  <c r="E166" i="8"/>
  <c r="G166" i="8" s="1"/>
  <c r="E198" i="8"/>
  <c r="G198" i="8" s="1"/>
  <c r="E164" i="8"/>
  <c r="G164" i="8" s="1"/>
  <c r="E81" i="8"/>
  <c r="G81" i="8" s="1"/>
  <c r="E209" i="8"/>
  <c r="G209" i="8" s="1"/>
  <c r="E33" i="8"/>
  <c r="G33" i="8" s="1"/>
  <c r="E187" i="8"/>
  <c r="G187" i="8" s="1"/>
  <c r="E120" i="8"/>
  <c r="G120" i="8" s="1"/>
  <c r="E70" i="8"/>
  <c r="G70" i="8" s="1"/>
  <c r="G17" i="8"/>
  <c r="E207" i="8"/>
  <c r="G207" i="8" s="1"/>
  <c r="E211" i="8"/>
  <c r="G211" i="8" s="1"/>
  <c r="E131" i="8"/>
  <c r="G131" i="8" s="1"/>
  <c r="G43" i="8"/>
  <c r="E67" i="8"/>
  <c r="G67" i="8" s="1"/>
  <c r="E38" i="8"/>
  <c r="G38" i="8" s="1"/>
  <c r="E193" i="8"/>
  <c r="G193" i="8" s="1"/>
  <c r="E128" i="8"/>
  <c r="G128" i="8" s="1"/>
  <c r="E188" i="8"/>
  <c r="G188" i="8" s="1"/>
  <c r="E144" i="8"/>
  <c r="G144" i="8" s="1"/>
  <c r="E137" i="8"/>
  <c r="G137" i="8" s="1"/>
  <c r="E29" i="8"/>
  <c r="G29" i="8" s="1"/>
  <c r="E147" i="8"/>
  <c r="G147" i="8" s="1"/>
  <c r="E84" i="8"/>
  <c r="G84" i="8" s="1"/>
  <c r="E148" i="8"/>
  <c r="G148" i="8" s="1"/>
  <c r="E58" i="8"/>
  <c r="G58" i="8" s="1"/>
  <c r="E71" i="8"/>
  <c r="G71" i="8" s="1"/>
  <c r="E143" i="8"/>
  <c r="G143" i="8" s="1"/>
  <c r="E52" i="8"/>
  <c r="G52" i="8" s="1"/>
  <c r="E86" i="8"/>
  <c r="G86" i="8" s="1"/>
  <c r="E219" i="8"/>
  <c r="G219" i="8" s="1"/>
  <c r="E160" i="8"/>
  <c r="G160" i="8" s="1"/>
  <c r="E106" i="8"/>
  <c r="G106" i="8" s="1"/>
  <c r="E78" i="8"/>
  <c r="G78" i="8" s="1"/>
  <c r="E55" i="8"/>
  <c r="G55" i="8" s="1"/>
  <c r="E37" i="8"/>
  <c r="E77" i="8"/>
  <c r="G77" i="8" s="1"/>
  <c r="E155" i="8"/>
  <c r="G155" i="8" s="1"/>
  <c r="E136" i="8"/>
  <c r="G136" i="8" s="1"/>
  <c r="E225" i="8"/>
  <c r="G225" i="8" s="1"/>
  <c r="E216" i="8"/>
  <c r="G216" i="8" s="1"/>
  <c r="E169" i="8"/>
  <c r="G169" i="8" s="1"/>
  <c r="E109" i="8"/>
  <c r="G109" i="8" s="1"/>
  <c r="E62" i="8"/>
  <c r="G62" i="8" s="1"/>
  <c r="E214" i="8"/>
  <c r="G214" i="8" s="1"/>
  <c r="E179" i="8"/>
  <c r="G179" i="8" s="1"/>
  <c r="E168" i="8"/>
  <c r="G168" i="8" s="1"/>
  <c r="E172" i="8"/>
  <c r="G172" i="8" s="1"/>
  <c r="E99" i="8"/>
  <c r="G99" i="8" s="1"/>
  <c r="G96" i="8"/>
  <c r="E208" i="8"/>
  <c r="G208" i="8" s="1"/>
  <c r="E63" i="8"/>
  <c r="G63" i="8" s="1"/>
  <c r="E125" i="8"/>
  <c r="G125" i="8" s="1"/>
  <c r="E22" i="8"/>
  <c r="G22" i="8" s="1"/>
  <c r="E158" i="8"/>
  <c r="G158" i="8" s="1"/>
  <c r="E54" i="8"/>
  <c r="G54" i="8" s="1"/>
  <c r="E101" i="8"/>
  <c r="G101" i="8" s="1"/>
  <c r="E196" i="8"/>
  <c r="G196" i="8" s="1"/>
  <c r="E110" i="8"/>
  <c r="G110" i="8" s="1"/>
  <c r="E40" i="8"/>
  <c r="G40" i="8" s="1"/>
  <c r="E171" i="8"/>
  <c r="G171" i="8" s="1"/>
  <c r="E222" i="8"/>
  <c r="G222" i="8" s="1"/>
  <c r="E139" i="8"/>
  <c r="G139" i="8" s="1"/>
  <c r="E80" i="8"/>
  <c r="G80" i="8" s="1"/>
  <c r="E59" i="8"/>
  <c r="G59" i="8" s="1"/>
  <c r="E173" i="8"/>
  <c r="G173" i="8" s="1"/>
  <c r="E21" i="8"/>
  <c r="G21" i="8" s="1"/>
  <c r="E230" i="8"/>
  <c r="G230" i="8" s="1"/>
  <c r="E111" i="8"/>
  <c r="G111" i="8" s="1"/>
  <c r="E104" i="8"/>
  <c r="G104" i="8" s="1"/>
  <c r="E178" i="8"/>
  <c r="G178" i="8" s="1"/>
  <c r="E25" i="8"/>
  <c r="G25" i="8" s="1"/>
  <c r="E53" i="8"/>
  <c r="G53" i="8" s="1"/>
  <c r="E105" i="8"/>
  <c r="G105" i="8" s="1"/>
  <c r="E118" i="8"/>
  <c r="G118" i="8" s="1"/>
  <c r="E126" i="8"/>
  <c r="G126" i="8" s="1"/>
  <c r="E116" i="8"/>
  <c r="G116" i="8" s="1"/>
  <c r="E156" i="8"/>
  <c r="G156" i="8" s="1"/>
  <c r="E27" i="8"/>
  <c r="G27" i="8" s="1"/>
  <c r="E141" i="8"/>
  <c r="G141" i="8" s="1"/>
  <c r="E85" i="8"/>
  <c r="G85" i="8" s="1"/>
  <c r="E195" i="8"/>
  <c r="G195" i="8" s="1"/>
  <c r="E157" i="8"/>
  <c r="G157" i="8" s="1"/>
  <c r="E149" i="8"/>
  <c r="G149" i="8" s="1"/>
  <c r="E72" i="8"/>
  <c r="G72" i="8" s="1"/>
  <c r="E177" i="8"/>
  <c r="G177" i="8" s="1"/>
  <c r="E73" i="8"/>
  <c r="G73" i="8" s="1"/>
  <c r="E113" i="8"/>
  <c r="G113" i="8" s="1"/>
  <c r="E232" i="8"/>
  <c r="G232" i="8" s="1"/>
  <c r="E220" i="8"/>
  <c r="G220" i="8" s="1"/>
  <c r="E189" i="8"/>
  <c r="G189" i="8" s="1"/>
  <c r="E121" i="8"/>
  <c r="G121" i="8" s="1"/>
  <c r="E234" i="8"/>
  <c r="G234" i="8" s="1"/>
  <c r="E90" i="8"/>
  <c r="G90" i="8" s="1"/>
  <c r="E204" i="8"/>
  <c r="G204" i="8" s="1"/>
  <c r="E226" i="8"/>
  <c r="G226" i="8" s="1"/>
  <c r="E130" i="8"/>
  <c r="G130" i="8" s="1"/>
  <c r="E146" i="8"/>
  <c r="G146" i="8" s="1"/>
  <c r="E194" i="8"/>
  <c r="G194" i="8" s="1"/>
  <c r="E163" i="8"/>
  <c r="G163" i="8" s="1"/>
  <c r="E97" i="8"/>
  <c r="G97" i="8" s="1"/>
  <c r="E49" i="8"/>
  <c r="G49" i="8" s="1"/>
  <c r="E92" i="8"/>
  <c r="G92" i="8" s="1"/>
  <c r="E20" i="8"/>
  <c r="G20" i="8" s="1"/>
  <c r="E205" i="8"/>
  <c r="G205" i="8" s="1"/>
  <c r="E127" i="8"/>
  <c r="G127" i="8" s="1"/>
  <c r="E79" i="8"/>
  <c r="G79" i="8" s="1"/>
  <c r="E122" i="8"/>
  <c r="G122" i="8" s="1"/>
  <c r="E235" i="8"/>
  <c r="G235" i="8" s="1"/>
  <c r="E203" i="8"/>
  <c r="G203" i="8" s="1"/>
  <c r="E132" i="8"/>
  <c r="G132" i="8" s="1"/>
  <c r="E82" i="8"/>
  <c r="G82" i="8" s="1"/>
  <c r="E159" i="8"/>
  <c r="G159" i="8" s="1"/>
  <c r="E133" i="8"/>
  <c r="G133" i="8" s="1"/>
  <c r="G42" i="8"/>
  <c r="E236" i="8"/>
  <c r="G236" i="8" s="1"/>
  <c r="E61" i="8"/>
  <c r="G61" i="8" s="1"/>
  <c r="E154" i="8"/>
  <c r="G154" i="8" s="1"/>
  <c r="E123" i="8"/>
  <c r="G123" i="8" s="1"/>
  <c r="E57" i="8"/>
  <c r="G57" i="8" s="1"/>
  <c r="E114" i="8"/>
  <c r="G114" i="8" s="1"/>
  <c r="E23" i="8"/>
  <c r="G23" i="8" s="1"/>
  <c r="E206" i="8"/>
  <c r="G206" i="8" s="1"/>
  <c r="E202" i="8"/>
  <c r="G202" i="8" s="1"/>
  <c r="E108" i="8"/>
  <c r="G108" i="8" s="1"/>
  <c r="E76" i="8"/>
  <c r="G76" i="8" s="1"/>
  <c r="E135" i="8"/>
  <c r="G135" i="8" s="1"/>
  <c r="E129" i="8"/>
  <c r="G129" i="8" s="1"/>
  <c r="G94" i="8"/>
  <c r="E191" i="8"/>
  <c r="G191" i="8" s="1"/>
  <c r="E150" i="8"/>
  <c r="G150" i="8" s="1"/>
  <c r="E100" i="8"/>
  <c r="G100" i="8" s="1"/>
  <c r="E153" i="8"/>
  <c r="G153" i="8" s="1"/>
  <c r="E115" i="8"/>
  <c r="G115" i="8" s="1"/>
  <c r="E231" i="8"/>
  <c r="G231" i="8" s="1"/>
  <c r="E162" i="8"/>
  <c r="G162" i="8" s="1"/>
  <c r="E134" i="8"/>
  <c r="G134" i="8" s="1"/>
  <c r="E165" i="8"/>
  <c r="G165" i="8" s="1"/>
  <c r="E224" i="8"/>
  <c r="G224" i="8" s="1"/>
  <c r="E180" i="8"/>
  <c r="G180" i="8" s="1"/>
  <c r="E34" i="8"/>
  <c r="G34" i="8" s="1"/>
  <c r="E56" i="8"/>
  <c r="G56" i="8" s="1"/>
  <c r="E30" i="8"/>
  <c r="G30" i="8" s="1"/>
  <c r="E175" i="8"/>
  <c r="G175" i="8" s="1"/>
  <c r="E68" i="8"/>
  <c r="G68" i="8" s="1"/>
  <c r="E210" i="8"/>
  <c r="G210" i="8" s="1"/>
  <c r="E69" i="8"/>
  <c r="G69" i="8" s="1"/>
  <c r="E48" i="8"/>
  <c r="G48" i="8" s="1"/>
  <c r="E184" i="8"/>
  <c r="G184" i="8" s="1"/>
  <c r="E39" i="8"/>
  <c r="G39" i="8" s="1"/>
  <c r="E60" i="8"/>
  <c r="G60" i="8" s="1"/>
  <c r="E65" i="8"/>
  <c r="G65" i="8" s="1"/>
  <c r="E176" i="8"/>
  <c r="G176" i="8" s="1"/>
  <c r="E107" i="8"/>
  <c r="G107" i="8" s="1"/>
  <c r="E31" i="8"/>
  <c r="G31" i="8" s="1"/>
  <c r="E218" i="8"/>
  <c r="G218" i="8" s="1"/>
  <c r="E119" i="8"/>
  <c r="G119" i="8" s="1"/>
  <c r="E197" i="8"/>
  <c r="G197" i="8" s="1"/>
  <c r="E233" i="8"/>
  <c r="G233" i="8" s="1"/>
  <c r="E51" i="8"/>
  <c r="G51" i="8" s="1"/>
  <c r="E192" i="8"/>
  <c r="G192" i="8" s="1"/>
  <c r="E212" i="8"/>
  <c r="G212" i="8" s="1"/>
  <c r="E181" i="8"/>
  <c r="G181" i="8" s="1"/>
  <c r="E102" i="8"/>
  <c r="G102" i="8" s="1"/>
  <c r="E182" i="8"/>
  <c r="G182" i="8" s="1"/>
  <c r="E142" i="8"/>
  <c r="G142" i="8" s="1"/>
  <c r="E217" i="8"/>
  <c r="G217" i="8" s="1"/>
  <c r="E229" i="8"/>
  <c r="G229" i="8" s="1"/>
  <c r="E112" i="8"/>
  <c r="G112" i="8" s="1"/>
  <c r="E87" i="8"/>
  <c r="G87" i="8" s="1"/>
  <c r="E213" i="8"/>
  <c r="G213" i="8" s="1"/>
  <c r="E91" i="8"/>
  <c r="G91" i="8" s="1"/>
  <c r="E50" i="8"/>
  <c r="G50" i="8" s="1"/>
  <c r="E140" i="8"/>
  <c r="G140" i="8" s="1"/>
  <c r="G45" i="8"/>
  <c r="E35" i="8"/>
  <c r="G35" i="8" s="1"/>
  <c r="E228" i="8"/>
  <c r="G228" i="8" s="1"/>
  <c r="E161" i="8"/>
  <c r="G161" i="8" s="1"/>
  <c r="E174" i="8"/>
  <c r="G174" i="8" s="1"/>
  <c r="E26" i="8"/>
  <c r="G26" i="8" s="1"/>
  <c r="E74" i="8"/>
  <c r="G74" i="8" s="1"/>
  <c r="E152" i="8"/>
  <c r="G152" i="8" s="1"/>
  <c r="E223" i="8"/>
  <c r="G223" i="8" s="1"/>
  <c r="E145" i="8"/>
  <c r="G145" i="8" s="1"/>
  <c r="E190" i="8"/>
  <c r="G190" i="8" s="1"/>
  <c r="E98" i="8"/>
  <c r="G98" i="8" s="1"/>
  <c r="E83" i="8"/>
  <c r="G83" i="8" s="1"/>
  <c r="E138" i="8"/>
  <c r="G138" i="8" s="1"/>
  <c r="E183" i="8"/>
  <c r="G183" i="8" s="1"/>
  <c r="E24" i="8"/>
  <c r="G24" i="8" s="1"/>
  <c r="E103" i="8"/>
  <c r="G103" i="8" s="1"/>
  <c r="E124" i="8"/>
  <c r="G124" i="8" s="1"/>
  <c r="E19" i="8"/>
  <c r="G19" i="8" s="1"/>
  <c r="E89" i="8"/>
  <c r="G89" i="8" s="1"/>
  <c r="E88" i="8"/>
  <c r="G88" i="8" s="1"/>
  <c r="E117" i="8"/>
  <c r="G117" i="8" s="1"/>
  <c r="E64" i="8"/>
  <c r="G64" i="8" s="1"/>
  <c r="E75" i="8"/>
  <c r="G75" i="8" s="1"/>
  <c r="E200" i="8"/>
  <c r="G200" i="8" s="1"/>
  <c r="E44" i="8"/>
  <c r="G44" i="8" s="1"/>
  <c r="E33" i="9"/>
  <c r="G33" i="9" s="1"/>
  <c r="G223" i="7"/>
  <c r="E27" i="9"/>
  <c r="E19" i="9"/>
  <c r="E28" i="9" l="1"/>
  <c r="G37" i="8"/>
  <c r="G46" i="8" s="1"/>
  <c r="E46" i="8"/>
  <c r="G11" i="9"/>
  <c r="G19" i="9"/>
  <c r="G238" i="8"/>
  <c r="E238" i="8"/>
  <c r="G36" i="8"/>
  <c r="E36" i="8"/>
  <c r="G34" i="9"/>
  <c r="E34" i="9"/>
  <c r="E35" i="9" l="1"/>
  <c r="G28" i="9"/>
  <c r="G35" i="9" s="1"/>
  <c r="E239" i="8"/>
  <c r="G239" i="8"/>
  <c r="G6" i="11" l="1"/>
  <c r="H6" i="11" s="1"/>
  <c r="E11" i="11"/>
  <c r="D11" i="11"/>
  <c r="G11" i="11" l="1"/>
  <c r="H11" i="11" s="1"/>
</calcChain>
</file>

<file path=xl/comments1.xml><?xml version="1.0" encoding="utf-8"?>
<comments xmlns="http://schemas.openxmlformats.org/spreadsheetml/2006/main">
  <authors>
    <author>HP</author>
  </authors>
  <commentList>
    <comment ref="F10" authorId="0" guid="{D5C46B38-8D6D-432E-8E30-B39347959CFC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425+45+50+95+870+645=2130/6=355 среднемесячное показание
01.09.2023
</t>
        </r>
      </text>
    </comment>
    <comment ref="C20" authorId="0" guid="{6C1943B2-B494-4E2D-9219-03010F14FFC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замена 01.03.2021г.
</t>
        </r>
      </text>
    </comment>
    <comment ref="F107" authorId="0" guid="{775F8D37-A6BD-484B-A9DA-89D5B61C072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март 20</t>
        </r>
      </text>
    </comment>
    <comment ref="G107" authorId="0" guid="{84E89638-1BF3-4E5C-BA6C-04DF56FEE17F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11055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F35" authorId="0" guid="{934B7664-C979-4F7D-B20D-E6ED57BDA2FB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5+40+40+20+30+45=180/6=30 кВт среднемесячное показание
</t>
        </r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11.2023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F59" authorId="0" guid="{350ED309-6141-4267-90E3-DBE2F8EA2DA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35+60+75+140+155+110=575/6=96 кВт среднемесячное значение
</t>
        </r>
      </text>
    </comment>
    <comment ref="F60" authorId="0" guid="{BEC986C2-9711-4357-BDA5-1E94CB47A2D8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135+180+165+190+200+185=1055/6=176 среднемесячное значение
</t>
        </r>
      </text>
    </comment>
    <comment ref="F74" authorId="0" guid="{2FDBF6F7-7DA8-4D6C-9DB1-F7432DA36FB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
(260+187+306+306+285+250)/6=</t>
        </r>
        <r>
          <rPr>
            <b/>
            <sz val="9"/>
            <color indexed="81"/>
            <rFont val="Tahoma"/>
            <family val="2"/>
            <charset val="204"/>
          </rPr>
          <t>266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
авг,сент,окт,нояб. было выставлено 0+192*3 = </t>
        </r>
        <r>
          <rPr>
            <b/>
            <sz val="9"/>
            <color indexed="81"/>
            <rFont val="Tahoma"/>
            <family val="2"/>
            <charset val="204"/>
          </rPr>
          <t>576</t>
        </r>
        <r>
          <rPr>
            <sz val="9"/>
            <color indexed="81"/>
            <rFont val="Tahoma"/>
            <family val="2"/>
            <charset val="204"/>
          </rPr>
          <t xml:space="preserve">
доставить за авг,сент,окт,нояб. = (265*4)-576 = </t>
        </r>
        <r>
          <rPr>
            <b/>
            <sz val="9"/>
            <color indexed="81"/>
            <rFont val="Tahoma"/>
            <family val="2"/>
            <charset val="204"/>
          </rPr>
          <t>484</t>
        </r>
        <r>
          <rPr>
            <sz val="9"/>
            <color indexed="81"/>
            <rFont val="Tahoma"/>
            <family val="2"/>
            <charset val="204"/>
          </rPr>
          <t xml:space="preserve">
перерасчет за 01.09. по 04.21, за дек,янв,февр,март выставлен норматив + повышающ. коэфиц. (345+172,5)*4+576= 2646-(266*9)= </t>
        </r>
        <r>
          <rPr>
            <b/>
            <sz val="9"/>
            <color indexed="81"/>
            <rFont val="Tahoma"/>
            <family val="2"/>
            <charset val="204"/>
          </rPr>
          <t>-261 кВт</t>
        </r>
      </text>
    </comment>
    <comment ref="G112" authorId="0" guid="{48941F0A-0AE2-4644-88C2-03366F7131C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34475
</t>
        </r>
      </text>
    </comment>
    <comment ref="F121" authorId="0" guid="{8EE04F99-3CFA-4FA0-A659-80A8133EFE4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185+165+225+145+300+220=1240/6=207 кВт среднемесячное значение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D69" authorId="0" guid="{A7E301EE-4091-4034-B058-5A020C9826A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
</t>
        </r>
      </text>
    </comment>
    <comment ref="E69" authorId="0" guid="{12E5BABF-ABC2-4BB2-8B67-2FA06BE71771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F11" authorId="0" guid="{DE54344D-B1CB-4D73-A977-0279D02B836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ср. мес. значение 100 кВт
</t>
        </r>
      </text>
    </comment>
  </commentList>
</comments>
</file>

<file path=xl/comments6.xml><?xml version="1.0" encoding="utf-8"?>
<comments xmlns="http://schemas.openxmlformats.org/spreadsheetml/2006/main">
  <authors>
    <author>Бухгалтер</author>
  </authors>
  <commentList>
    <comment ref="C4" authorId="0" guid="{324A92C6-35A9-4E51-A204-0FE8E0E52F35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16" authorId="0" guid="{64D596FC-5AA8-4452-801C-A361DDA9217C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28" authorId="0" guid="{ECF232E3-6D5A-4739-BC76-53447C4C94E0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comments7.xml><?xml version="1.0" encoding="utf-8"?>
<comments xmlns="http://schemas.openxmlformats.org/spreadsheetml/2006/main">
  <authors>
    <author>Бухгалтер</author>
  </authors>
  <commentList>
    <comment ref="C4" authorId="0" guid="{B8B466D0-BB56-4847-A69F-D73573D3EB86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sharedStrings.xml><?xml version="1.0" encoding="utf-8"?>
<sst xmlns="http://schemas.openxmlformats.org/spreadsheetml/2006/main" count="2406" uniqueCount="2034">
  <si>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</si>
  <si>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</si>
  <si>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</si>
  <si>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</si>
  <si>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</si>
  <si>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</si>
  <si>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</si>
  <si>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</si>
  <si>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</si>
  <si>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</si>
  <si>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</si>
  <si>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</si>
  <si>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</si>
  <si>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</si>
  <si>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</si>
  <si>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</si>
  <si>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</si>
  <si>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</si>
  <si>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</si>
  <si>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</si>
  <si>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</si>
  <si>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</si>
  <si>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</si>
  <si>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</si>
  <si>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Наименование помещения</t>
  </si>
  <si>
    <t>МОП кВт</t>
  </si>
  <si>
    <t>Площадь, кв.м.</t>
  </si>
  <si>
    <t xml:space="preserve">Нежилые помещения </t>
  </si>
  <si>
    <t>Корпус 2</t>
  </si>
  <si>
    <t>01/с.1-Ф     эт.1/дв.10</t>
  </si>
  <si>
    <t xml:space="preserve">Бурдина Ольга Раф.                          8-915-221-32-52    </t>
  </si>
  <si>
    <t>02/с.1/2-Ф      эт.1/дв.8</t>
  </si>
  <si>
    <t>Березовская Д.В.                  8-916-263-34-32                  д.т. 570-60-59</t>
  </si>
  <si>
    <t>03/с.2-Ф      эт.1/дв.5</t>
  </si>
  <si>
    <t>Литвак Г.А.                               8-910-409-71-20                        573-09-50</t>
  </si>
  <si>
    <t>04/с.1-Г                 эт.2/дв.23</t>
  </si>
  <si>
    <t>Юрова Л.П.                                   573-41-00</t>
  </si>
  <si>
    <t>05/с.2-Ф  эт.2/дв.24</t>
  </si>
  <si>
    <t>Ходыкина Г.И.                      796-50-79</t>
  </si>
  <si>
    <t>06/с.2-Ф                  эт.2/дв.3</t>
  </si>
  <si>
    <t>Дробенко В.П.                                         8-916-343-59-03</t>
  </si>
  <si>
    <t>07/с.3-Г                   эт.2/дв.0-3</t>
  </si>
  <si>
    <t>Минстрой Станислав                       8 903 773 51 01</t>
  </si>
  <si>
    <t>08/с.2-Г                    эт.2/дв.2*</t>
  </si>
  <si>
    <t>Ладонина М.Ф.                                         8-903-111-97-05                   аренда_ 8 903 111 97 05</t>
  </si>
  <si>
    <t>09/с.3-Ф    эт.1/дв.11</t>
  </si>
  <si>
    <t>Сафронова Г.И.                      507-66-64</t>
  </si>
  <si>
    <t>12/с.3-Ф                  эт.2/дв.2</t>
  </si>
  <si>
    <t>Пронина Н.В.                         Олег Валер.   728-01-43</t>
  </si>
  <si>
    <t>13/с.3-Ф   эт.2/дв.1;2</t>
  </si>
  <si>
    <t>Клемешева Л.М.                    8-916-173-83-93</t>
  </si>
  <si>
    <t>18/с.3-Г                      эт.2/дв.4</t>
  </si>
  <si>
    <t>Чепыжова Т.А.                    518-36-88</t>
  </si>
  <si>
    <t>19/с.3-Ф    эт.1/дв.13</t>
  </si>
  <si>
    <t>14/с.4/5-Ф  эт.2/дв.15;22</t>
  </si>
  <si>
    <t>Кочерженко И.С.                   545-28-83</t>
  </si>
  <si>
    <t>15/с.5-Ф  эт.2/дв.21</t>
  </si>
  <si>
    <t xml:space="preserve">Кавыршин С.В.                   494-93-66  </t>
  </si>
  <si>
    <t>16/с.5-Г                      эт.2/дв.1</t>
  </si>
  <si>
    <t>Вьюшин Н.Ю.                         8-903-202-30-24</t>
  </si>
  <si>
    <t>17/с.4-Г                   эт.2/дв.2</t>
  </si>
  <si>
    <t>Сафроненко Б.Б.                    8-903-126-99-87</t>
  </si>
  <si>
    <t>10/с.5-Ф    эт.1/дв.17;18</t>
  </si>
  <si>
    <t xml:space="preserve">Волчихина О.А.                        8-909-901-63-32 </t>
  </si>
  <si>
    <t>11/с.5-Ф   эт.2/дв.26</t>
  </si>
  <si>
    <t>Ганибов Заур                             8-916-200-53-07</t>
  </si>
  <si>
    <t>№ 19 -двор                эл.щит. №2</t>
  </si>
  <si>
    <t xml:space="preserve">№ 20 - с.4-Ф      эт.1/дв 11 </t>
  </si>
  <si>
    <t>№ 21-с.3-Ф    эт.1/дв.13</t>
  </si>
  <si>
    <t>б/н-с.3-Гараж   подвал /дв.1</t>
  </si>
  <si>
    <t>Имамов Марсель                             8 916 167 73 61</t>
  </si>
  <si>
    <t>Корпус 1</t>
  </si>
  <si>
    <t xml:space="preserve">01/Лев.крыло   эт.1/эл.авт. № </t>
  </si>
  <si>
    <t>Долгов Иван Алексеев.  768-58-93</t>
  </si>
  <si>
    <t xml:space="preserve">02/Лев.крыло   эт.1/эл.авт. №1 </t>
  </si>
  <si>
    <t>Корнеев Сергей Виктор.          505-00-08</t>
  </si>
  <si>
    <t xml:space="preserve">03/Лев.крыло   эт.1/эл.авт. № </t>
  </si>
  <si>
    <t>Ширяев Павел Валер.          8-916-193-29-84</t>
  </si>
  <si>
    <t>05/Фасад     эт.1/эл.авт. № 5</t>
  </si>
  <si>
    <t xml:space="preserve">Карпов Сергей Борис.                          999-98-46    </t>
  </si>
  <si>
    <t>06/Фасад     эт.1/эл.авт. № 7</t>
  </si>
  <si>
    <t xml:space="preserve">Урванцева Ирина Анат.                          8-906-734-12-44    </t>
  </si>
  <si>
    <t>Корпус 6</t>
  </si>
  <si>
    <r>
      <t>Этаж 1</t>
    </r>
    <r>
      <rPr>
        <sz val="8"/>
        <rFont val="Arial Cyr"/>
        <charset val="204"/>
      </rPr>
      <t xml:space="preserve"> (к. 1)  лев. Крыло</t>
    </r>
  </si>
  <si>
    <t>ОСАО  "Ресо-Гарантия"    730-30-00 д.4088</t>
  </si>
  <si>
    <t>Этаж 1  (к. 2) прав. крыло</t>
  </si>
  <si>
    <r>
      <t xml:space="preserve">Этаж 2 </t>
    </r>
    <r>
      <rPr>
        <sz val="8"/>
        <rFont val="Arial Cyr"/>
        <charset val="204"/>
      </rPr>
      <t>(к.3,4) лев. крыло</t>
    </r>
  </si>
  <si>
    <t>Этаж 2 (к.5,6)  прав. крыло</t>
  </si>
  <si>
    <r>
      <t>Этаж 3</t>
    </r>
    <r>
      <rPr>
        <sz val="8"/>
        <rFont val="Arial Cyr"/>
        <charset val="204"/>
      </rPr>
      <t xml:space="preserve"> (к.7 налево/слева)</t>
    </r>
  </si>
  <si>
    <t xml:space="preserve">Просторов Александр        797-46-33/34 </t>
  </si>
  <si>
    <t>Этаж 3 (к.8)          налево/справа</t>
  </si>
  <si>
    <t xml:space="preserve">Верницкий Герман               8 910 002 20 02 </t>
  </si>
  <si>
    <t>Этаж 3 (к.9)                  направо/слева</t>
  </si>
  <si>
    <t xml:space="preserve">Скуратовский Р.И. </t>
  </si>
  <si>
    <t>Этаж 3 (к.10)                 направо/справа</t>
  </si>
  <si>
    <t>Марчук Алексей Павл.         580-03-86</t>
  </si>
  <si>
    <r>
      <t xml:space="preserve">Этаж 4 </t>
    </r>
    <r>
      <rPr>
        <sz val="8"/>
        <rFont val="Arial Cyr"/>
        <charset val="204"/>
      </rPr>
      <t xml:space="preserve"> (к.11)          налево/слева</t>
    </r>
  </si>
  <si>
    <t>Этаж 4 (к.12)            налево/справа</t>
  </si>
  <si>
    <t>Гасилов Виктор Роман.                                    8-916-758-72-29</t>
  </si>
  <si>
    <t>Этаж 4 (к.13)         направо/слева</t>
  </si>
  <si>
    <t>Марчук Алексей Павл.           8-903-125-08-11</t>
  </si>
  <si>
    <t>Этаж 4 (к.14 )       направо/справа</t>
  </si>
  <si>
    <t>ТСЖ "Дубки" - гаражи</t>
  </si>
  <si>
    <t>Ворота, будка охраны</t>
  </si>
  <si>
    <t>Корп 4 и 5</t>
  </si>
  <si>
    <t>Возрождение</t>
  </si>
  <si>
    <t>ВСК</t>
  </si>
  <si>
    <t>Копейка</t>
  </si>
  <si>
    <t>Кочерженко</t>
  </si>
  <si>
    <t>Иванов</t>
  </si>
  <si>
    <t>Карташева М.Л.</t>
  </si>
  <si>
    <t>Волович Т.А.</t>
  </si>
  <si>
    <t>Бучарская М.В.</t>
  </si>
  <si>
    <t>Данилова Л.С.</t>
  </si>
  <si>
    <t>Белобородов А.О.</t>
  </si>
  <si>
    <t>Махмудов А.А.</t>
  </si>
  <si>
    <t>Фатуев С.Ю.</t>
  </si>
  <si>
    <t>Мартынова К.В.</t>
  </si>
  <si>
    <t>Джилавян Г.А.</t>
  </si>
  <si>
    <t>Белякова Р.М.</t>
  </si>
  <si>
    <t>Суранов В.С.</t>
  </si>
  <si>
    <t>Трапезникова Т.Л.</t>
  </si>
  <si>
    <t>Штилс Е.В.</t>
  </si>
  <si>
    <t>Герасимова Г.Н.</t>
  </si>
  <si>
    <t>Каменко Д.М.</t>
  </si>
  <si>
    <t>Миронов В.А.</t>
  </si>
  <si>
    <t>Габуния Р.О.</t>
  </si>
  <si>
    <t>Кашник В.</t>
  </si>
  <si>
    <t>Юрченко Н.В.</t>
  </si>
  <si>
    <t>Пудов Ю.А.</t>
  </si>
  <si>
    <t>Политова Л.А.</t>
  </si>
  <si>
    <t>Фатеева Е.П.</t>
  </si>
  <si>
    <t>Безиров А.Б.</t>
  </si>
  <si>
    <t>Журба О.П.</t>
  </si>
  <si>
    <t>Боброва Е.В.</t>
  </si>
  <si>
    <t>Терегулов В.А.</t>
  </si>
  <si>
    <t>Берченко Л.Е.</t>
  </si>
  <si>
    <t>Яблокова Е.К.</t>
  </si>
  <si>
    <t>Андрюшева Ю.В.</t>
  </si>
  <si>
    <t>Шихатова Е.А.</t>
  </si>
  <si>
    <t>Алексеев А.Н.</t>
  </si>
  <si>
    <t>Антосиков С.А.</t>
  </si>
  <si>
    <t>Улановкая В.А.</t>
  </si>
  <si>
    <t>Гзогян Г.С.</t>
  </si>
  <si>
    <t>Веропотвельян М.П.</t>
  </si>
  <si>
    <t xml:space="preserve">Баландин Н.А. </t>
  </si>
  <si>
    <t>Саликова Ю.В.</t>
  </si>
  <si>
    <t>Павлов Н.В.</t>
  </si>
  <si>
    <t>Ипатова И.Ю.</t>
  </si>
  <si>
    <t>Алихманов А.А.</t>
  </si>
  <si>
    <t>Володин Д.Г.</t>
  </si>
  <si>
    <t>Алмурадов А.А.</t>
  </si>
  <si>
    <t>Ашуров Е.Г.</t>
  </si>
  <si>
    <t>Хольнов А.И.</t>
  </si>
  <si>
    <t>Хольнова О.В.</t>
  </si>
  <si>
    <t>Долгушина И.В.</t>
  </si>
  <si>
    <t>Васильева Н.Е.</t>
  </si>
  <si>
    <t>Емуович В.</t>
  </si>
  <si>
    <t>Кинд Е.Ю.</t>
  </si>
  <si>
    <t>Симонян А.П.</t>
  </si>
  <si>
    <t xml:space="preserve">Зарубин Д.С.                 </t>
  </si>
  <si>
    <t>1/53</t>
  </si>
  <si>
    <t>Семенюк В.В.</t>
  </si>
  <si>
    <t>Борисанова В.А.</t>
  </si>
  <si>
    <t>Малышева Е.А.</t>
  </si>
  <si>
    <t>Забродина Л.Ю.</t>
  </si>
  <si>
    <t>Булочников М.Е.</t>
  </si>
  <si>
    <t>Барсегян Н.К.</t>
  </si>
  <si>
    <t>Казакова И.А.</t>
  </si>
  <si>
    <t>Добролович О.В.</t>
  </si>
  <si>
    <t>Уварова И.А.</t>
  </si>
  <si>
    <t>Марусеев С.И.</t>
  </si>
  <si>
    <t>Шушеров О.С.</t>
  </si>
  <si>
    <t>Смирнов М.И.</t>
  </si>
  <si>
    <t>Ивлева О.В.</t>
  </si>
  <si>
    <t>Тарасова Н.Е.</t>
  </si>
  <si>
    <t>Одноверченко Т.А.</t>
  </si>
  <si>
    <t>Булгаков Н.</t>
  </si>
  <si>
    <t>Юдичев И.</t>
  </si>
  <si>
    <t>Черницын В.Н.</t>
  </si>
  <si>
    <t>Триполева Т.Н.</t>
  </si>
  <si>
    <t>Мизинчикова Г.Б.</t>
  </si>
  <si>
    <t>Маметова Т.Р.</t>
  </si>
  <si>
    <t>Тришкина Л.В.</t>
  </si>
  <si>
    <t>Чумак В.Н.</t>
  </si>
  <si>
    <t>Крюков А.Н.</t>
  </si>
  <si>
    <t>Пименов В.И.</t>
  </si>
  <si>
    <t>Джутов А.М.</t>
  </si>
  <si>
    <t>Филатова И.В.</t>
  </si>
  <si>
    <t>Малеев Б.В.</t>
  </si>
  <si>
    <t>Голенцов Б.И.</t>
  </si>
  <si>
    <t>Олефиренко А.Ф.</t>
  </si>
  <si>
    <t>Гонгаров А.А.</t>
  </si>
  <si>
    <t>Демченко И.А.</t>
  </si>
  <si>
    <t>Пашян А.С.</t>
  </si>
  <si>
    <t>Назарова В.Г.</t>
  </si>
  <si>
    <t>Рудных М.Л.</t>
  </si>
  <si>
    <t>Поторока Ю.В.</t>
  </si>
  <si>
    <t>Вилков А.В.</t>
  </si>
  <si>
    <t>Шагинов О.М.</t>
  </si>
  <si>
    <t>Зелепукин И.В.</t>
  </si>
  <si>
    <t>Ревенко М.В.</t>
  </si>
  <si>
    <t>Шабунина Н.И.</t>
  </si>
  <si>
    <t>Иодковская М.П.</t>
  </si>
  <si>
    <t>Соколова С.В.</t>
  </si>
  <si>
    <t>Сабина Д.В.</t>
  </si>
  <si>
    <t>Сумароков М.В.</t>
  </si>
  <si>
    <t>Дашкова Н.А.</t>
  </si>
  <si>
    <t>Куликова З.И.</t>
  </si>
  <si>
    <t>Гусихин А.В.</t>
  </si>
  <si>
    <t>Мерясев С.М.</t>
  </si>
  <si>
    <t>Новиков Н.Н.</t>
  </si>
  <si>
    <t>Коган А.Г.</t>
  </si>
  <si>
    <t>Сарапин П.Е.</t>
  </si>
  <si>
    <t>Дробенко В.П.</t>
  </si>
  <si>
    <t>Мусаев К.А.</t>
  </si>
  <si>
    <t>Воеводин М.А.</t>
  </si>
  <si>
    <t>Чикова О.В.</t>
  </si>
  <si>
    <t>Имамов М.М.</t>
  </si>
  <si>
    <t>Химкинское СМУ</t>
  </si>
  <si>
    <t>Абдрахманов А.Г.</t>
  </si>
  <si>
    <t>Гаспарян Э.Х.</t>
  </si>
  <si>
    <t>Орлова И.В.</t>
  </si>
  <si>
    <t>Померанцев Л.Л.</t>
  </si>
  <si>
    <t>Колесников В.А.</t>
  </si>
  <si>
    <t>Петров Ю.Д.</t>
  </si>
  <si>
    <t>Сивохо Л.Л.</t>
  </si>
  <si>
    <t>Курицына В.А.</t>
  </si>
  <si>
    <t>Вершинин А.В.</t>
  </si>
  <si>
    <t>Техан В.С.</t>
  </si>
  <si>
    <t>Джибути Б.Я.</t>
  </si>
  <si>
    <t>Корнеев С.В.</t>
  </si>
  <si>
    <t>Багапов Р.Г.</t>
  </si>
  <si>
    <t>Солодкина О.В.</t>
  </si>
  <si>
    <t>Карташова И.В.</t>
  </si>
  <si>
    <t>Приспешкин А.В.</t>
  </si>
  <si>
    <t>Клемешева Л.М.</t>
  </si>
  <si>
    <t>Добролович О.Л.</t>
  </si>
  <si>
    <t>Сизикова М.А.</t>
  </si>
  <si>
    <t>Карпушина Т.А.</t>
  </si>
  <si>
    <t>Чиназиров А.А.</t>
  </si>
  <si>
    <t>Борисова Э.В.</t>
  </si>
  <si>
    <t>Малина К.В.</t>
  </si>
  <si>
    <t>Паньшева И.С.</t>
  </si>
  <si>
    <t>Золотарев М.И.</t>
  </si>
  <si>
    <t>Соловьева Е.В.</t>
  </si>
  <si>
    <t>Нестерова Е.В.</t>
  </si>
  <si>
    <t>Велиев М.О.</t>
  </si>
  <si>
    <t>Амбарян А.М.</t>
  </si>
  <si>
    <t>Лисичкина Н.А.</t>
  </si>
  <si>
    <t>Лисичкин В.А.</t>
  </si>
  <si>
    <t>Гаврилова О.М.</t>
  </si>
  <si>
    <t>Аверина Е.В.</t>
  </si>
  <si>
    <t>Сизых С.И.</t>
  </si>
  <si>
    <t>Джерук И.И.</t>
  </si>
  <si>
    <t>Никуленко О.Д.</t>
  </si>
  <si>
    <t>Синицына Е.Н.</t>
  </si>
  <si>
    <t>Мусаева С.К.</t>
  </si>
  <si>
    <t xml:space="preserve">Казанцева </t>
  </si>
  <si>
    <t>Денисов К.В.</t>
  </si>
  <si>
    <t>Щукин В.В.</t>
  </si>
  <si>
    <t>Фандеева Т.А.</t>
  </si>
  <si>
    <t>Тазитдинова Р.Я.</t>
  </si>
  <si>
    <t>Рябова С.М.</t>
  </si>
  <si>
    <t>Игнатов Н.Л.</t>
  </si>
  <si>
    <t>Соколова А.А.</t>
  </si>
  <si>
    <t>Крыхтин В.В.</t>
  </si>
  <si>
    <t>Рагин Э.Э.</t>
  </si>
  <si>
    <t>Лагунова Е.Е.</t>
  </si>
  <si>
    <t>Булатова Л.И.</t>
  </si>
  <si>
    <t>Колобов Д.В.</t>
  </si>
  <si>
    <t>Козлов С.Н.</t>
  </si>
  <si>
    <t>Агапов В.К.</t>
  </si>
  <si>
    <t>Тремасов А.Н.</t>
  </si>
  <si>
    <t>Антонович О.Н.</t>
  </si>
  <si>
    <t>Йелкикалан Ш.</t>
  </si>
  <si>
    <t>Марков И.А.</t>
  </si>
  <si>
    <t>Солодова Л.Н.</t>
  </si>
  <si>
    <t>Рудавин А.А.</t>
  </si>
  <si>
    <t xml:space="preserve">Носов Н.А.  </t>
  </si>
  <si>
    <t>Иванова Г.Ю.</t>
  </si>
  <si>
    <t>Масловский А.И.</t>
  </si>
  <si>
    <t>Орлов С.Е.</t>
  </si>
  <si>
    <t>Левашина Г.А.</t>
  </si>
  <si>
    <t>Орлова С.З.</t>
  </si>
  <si>
    <t>Сергиенко А.В.</t>
  </si>
  <si>
    <t>5/ 186</t>
  </si>
  <si>
    <t>Миловидова Л.И.</t>
  </si>
  <si>
    <t>Панин А.А.</t>
  </si>
  <si>
    <t>Хурцев В.В.</t>
  </si>
  <si>
    <t>Безуглова Н.П.</t>
  </si>
  <si>
    <t>Жулина Ж.Н.</t>
  </si>
  <si>
    <t>Басс М.В.</t>
  </si>
  <si>
    <t>Шендрикова И.А.</t>
  </si>
  <si>
    <t>Шихов А.С.</t>
  </si>
  <si>
    <t xml:space="preserve">Макарян К.Х.            </t>
  </si>
  <si>
    <t>Шатыркина Е.А.</t>
  </si>
  <si>
    <t xml:space="preserve">Юрковская З.В.        </t>
  </si>
  <si>
    <t>Романовский С.В.</t>
  </si>
  <si>
    <t xml:space="preserve">Карбышев С.А.        </t>
  </si>
  <si>
    <t xml:space="preserve">Павлова  Н.Е.           </t>
  </si>
  <si>
    <t xml:space="preserve">Макаева Р.А.            </t>
  </si>
  <si>
    <t xml:space="preserve">Акулин В.И.             </t>
  </si>
  <si>
    <t xml:space="preserve">Пестряков А.Н.        </t>
  </si>
  <si>
    <t xml:space="preserve">Павлюк Ю.А.                </t>
  </si>
  <si>
    <t xml:space="preserve">Каграманов А.Р.      </t>
  </si>
  <si>
    <t xml:space="preserve">Ванькович А. А.            </t>
  </si>
  <si>
    <t>Каграманова И.М.</t>
  </si>
  <si>
    <t xml:space="preserve">Тропинин Д.Н.              </t>
  </si>
  <si>
    <t xml:space="preserve">Чижова Э.В.       </t>
  </si>
  <si>
    <t xml:space="preserve">Хорольский Р.А.      </t>
  </si>
  <si>
    <t xml:space="preserve">Самонова С.Б.         </t>
  </si>
  <si>
    <t xml:space="preserve">Сокирко В.А.             </t>
  </si>
  <si>
    <t xml:space="preserve">Хоточкин С.В.           </t>
  </si>
  <si>
    <t xml:space="preserve">Молодцов С.М.        </t>
  </si>
  <si>
    <t xml:space="preserve">Горбатых А.И.          </t>
  </si>
  <si>
    <t xml:space="preserve">Большаков Д.В.                </t>
  </si>
  <si>
    <t xml:space="preserve">Шульга Е.В.             </t>
  </si>
  <si>
    <t>Мозалева А.С.</t>
  </si>
  <si>
    <t>Мурашова Л.В.</t>
  </si>
  <si>
    <t>Афонина В.А.</t>
  </si>
  <si>
    <t>Власов А.Г.</t>
  </si>
  <si>
    <t>Политаев И.П.</t>
  </si>
  <si>
    <t>Бутенко И.П.</t>
  </si>
  <si>
    <t xml:space="preserve">Егин А.П. </t>
  </si>
  <si>
    <t>Керопян Н.Н.</t>
  </si>
  <si>
    <t xml:space="preserve">Богословский В.А. </t>
  </si>
  <si>
    <t xml:space="preserve">Тучин А.В.      </t>
  </si>
  <si>
    <t>Немова Е.И.</t>
  </si>
  <si>
    <t>Шабашова В.В.</t>
  </si>
  <si>
    <t xml:space="preserve">Захаящева В.В.           </t>
  </si>
  <si>
    <t>Младенец И.В.</t>
  </si>
  <si>
    <t xml:space="preserve">Дробышев Ю.В.        </t>
  </si>
  <si>
    <t>Керопян Б.Н.</t>
  </si>
  <si>
    <t xml:space="preserve">Захарина Г.И.           </t>
  </si>
  <si>
    <t>Шелепов М.Ю.          00377494</t>
  </si>
  <si>
    <t>Смецкая В.Г.</t>
  </si>
  <si>
    <t xml:space="preserve">Тарасова С.Е.           </t>
  </si>
  <si>
    <t xml:space="preserve">Трофимов Д.А.                    </t>
  </si>
  <si>
    <t xml:space="preserve">Прокопчук О.С.     </t>
  </si>
  <si>
    <t xml:space="preserve">Бердиев Р.А.            </t>
  </si>
  <si>
    <t xml:space="preserve">Алексанян А.А.       </t>
  </si>
  <si>
    <t>Куриленок А.В.</t>
  </si>
  <si>
    <t xml:space="preserve">Милованов А.В.        </t>
  </si>
  <si>
    <t xml:space="preserve">Петухов П.Н.             </t>
  </si>
  <si>
    <t xml:space="preserve">Хохлова И.Д.           </t>
  </si>
  <si>
    <t xml:space="preserve">Желоболова О.П.     </t>
  </si>
  <si>
    <t>Корнеев В.</t>
  </si>
  <si>
    <t xml:space="preserve">Петрушин  С.В.        </t>
  </si>
  <si>
    <t xml:space="preserve">Криворотенко А.С.    </t>
  </si>
  <si>
    <t xml:space="preserve">Федорова Н.В.         </t>
  </si>
  <si>
    <t>Оганесян А.Г.</t>
  </si>
  <si>
    <t>Вязев В.И.</t>
  </si>
  <si>
    <t xml:space="preserve">Алексеев Д.Н.          </t>
  </si>
  <si>
    <t xml:space="preserve">Воробьев Н.П.         </t>
  </si>
  <si>
    <t xml:space="preserve">Гудкова Е.А.             </t>
  </si>
  <si>
    <t>Устинов М.В.</t>
  </si>
  <si>
    <t xml:space="preserve">Ермолов  А.Е.     </t>
  </si>
  <si>
    <t>Лебедева Н.А.</t>
  </si>
  <si>
    <t xml:space="preserve">Медведева А.В.        </t>
  </si>
  <si>
    <t xml:space="preserve">Серова К.В.              </t>
  </si>
  <si>
    <t>Бубон М.А.</t>
  </si>
  <si>
    <t>Сайганова И.Г.</t>
  </si>
  <si>
    <t xml:space="preserve">Даниловский И.В.    </t>
  </si>
  <si>
    <t xml:space="preserve">Цедрик В.Х.       </t>
  </si>
  <si>
    <t xml:space="preserve">Ермолов Е.А.            </t>
  </si>
  <si>
    <t xml:space="preserve">Таболин В.И.             </t>
  </si>
  <si>
    <t xml:space="preserve">Комлев В.И.       </t>
  </si>
  <si>
    <t>Смагин П.И.</t>
  </si>
  <si>
    <t>Алиев Р.В.</t>
  </si>
  <si>
    <t>Волкова А.А.</t>
  </si>
  <si>
    <t>Григорьева Т.А.</t>
  </si>
  <si>
    <t xml:space="preserve">Невенгловская Л.Ю. </t>
  </si>
  <si>
    <t>Шульгина С.А.</t>
  </si>
  <si>
    <t>Козак И.М.</t>
  </si>
  <si>
    <t>Рыбаков М.Е.</t>
  </si>
  <si>
    <t>Ковалев Г.И.</t>
  </si>
  <si>
    <t>Лысенко А.В.</t>
  </si>
  <si>
    <t>Калмыков Ю.В.</t>
  </si>
  <si>
    <t>Рузанов В.П.</t>
  </si>
  <si>
    <t>Глоба Н.С.</t>
  </si>
  <si>
    <t>Ларионов А.А.</t>
  </si>
  <si>
    <t>Вержановская И.А.</t>
  </si>
  <si>
    <t>Давыдов А.В.</t>
  </si>
  <si>
    <t>Смирнов А.А.</t>
  </si>
  <si>
    <t>Гаранин Г.И.</t>
  </si>
  <si>
    <t>Чунь А.О.</t>
  </si>
  <si>
    <t>Подопригора К.В.</t>
  </si>
  <si>
    <t>Морозова Е.В.</t>
  </si>
  <si>
    <t>Новикова О.И.</t>
  </si>
  <si>
    <t>Денисюк В.А.</t>
  </si>
  <si>
    <t>Беспалова Л.В.</t>
  </si>
  <si>
    <t>Шрамов В.П.</t>
  </si>
  <si>
    <t>Самулкин С.С.</t>
  </si>
  <si>
    <t xml:space="preserve">Федотова Т.В. </t>
  </si>
  <si>
    <t>Плехова Е.В.</t>
  </si>
  <si>
    <t xml:space="preserve">Оганесов Х.Р.    </t>
  </si>
  <si>
    <t>Чурсина О.В.</t>
  </si>
  <si>
    <t>Айриян Н.И.</t>
  </si>
  <si>
    <t>Птушкин П.Г.</t>
  </si>
  <si>
    <t>Розбицкая И.И.</t>
  </si>
  <si>
    <t>Красинец Р.А.</t>
  </si>
  <si>
    <t>Горьков А.Н.</t>
  </si>
  <si>
    <t>Хваловская Е.В.</t>
  </si>
  <si>
    <t>Андреева В.А.</t>
  </si>
  <si>
    <t>Дзюба О.Е.</t>
  </si>
  <si>
    <t>Акопян С.С.</t>
  </si>
  <si>
    <t>Шушпалов А.В.</t>
  </si>
  <si>
    <t>Сергеев А.И.</t>
  </si>
  <si>
    <t>Громова В.В.</t>
  </si>
  <si>
    <t>Ларионов Б.В.</t>
  </si>
  <si>
    <t>Ефимова Ю.Ю.</t>
  </si>
  <si>
    <t>Милокостова И.Г.</t>
  </si>
  <si>
    <t>Белова С.М.</t>
  </si>
  <si>
    <t>Дзгоева М.Ш.</t>
  </si>
  <si>
    <t>Коновалова Т.В.</t>
  </si>
  <si>
    <t>Неволин А.А.</t>
  </si>
  <si>
    <t>Мельник В.А.</t>
  </si>
  <si>
    <t>Парфенова Н.Д.</t>
  </si>
  <si>
    <t>Гаспарян Н.А.</t>
  </si>
  <si>
    <t>Соколов Д.А.</t>
  </si>
  <si>
    <t>Игнатьев А.Ю.</t>
  </si>
  <si>
    <t>Светов Р.Ю.</t>
  </si>
  <si>
    <t>Микляев В.Г.</t>
  </si>
  <si>
    <t>Данилов О.Б.</t>
  </si>
  <si>
    <t>Астафьева Е.Ю.</t>
  </si>
  <si>
    <t>Свахина Н.Н.</t>
  </si>
  <si>
    <t>Шульга В.И.</t>
  </si>
  <si>
    <t>Турукин И.Г.</t>
  </si>
  <si>
    <t>Зайцев П.И.</t>
  </si>
  <si>
    <t>Иванова В.И.</t>
  </si>
  <si>
    <t>Елесин Д.В.</t>
  </si>
  <si>
    <t>Шаталкина З.И.</t>
  </si>
  <si>
    <t>Михайлов В.Н.</t>
  </si>
  <si>
    <t>Крук О.С.</t>
  </si>
  <si>
    <t>Полякова Е.Ю.</t>
  </si>
  <si>
    <t>Валиев Р.З.</t>
  </si>
  <si>
    <t>Рубашов К.Б.</t>
  </si>
  <si>
    <t>Коновалов В.В.</t>
  </si>
  <si>
    <t>Андреева О.Л.</t>
  </si>
  <si>
    <t>Перепеча Н.Н.</t>
  </si>
  <si>
    <t>Сафонов А.И.</t>
  </si>
  <si>
    <t>Ксенофонтова Е.В.</t>
  </si>
  <si>
    <t>Давыдов А.Н.</t>
  </si>
  <si>
    <t>Климова Л.В.</t>
  </si>
  <si>
    <t>Иванов Д.Н.</t>
  </si>
  <si>
    <t>Савицкая Л.Ю.</t>
  </si>
  <si>
    <t>Землякова Н.А.</t>
  </si>
  <si>
    <t>Фадеев Е.В.</t>
  </si>
  <si>
    <t>Мурашкина Л.Д.</t>
  </si>
  <si>
    <t>Киселева О.И.</t>
  </si>
  <si>
    <t>Акопян М.А.</t>
  </si>
  <si>
    <t>Барков А.В.</t>
  </si>
  <si>
    <t>Зайцева Н.И.</t>
  </si>
  <si>
    <t>Табунов И.В.</t>
  </si>
  <si>
    <t>Дряннов А.П.</t>
  </si>
  <si>
    <t>Сисемова Т.В.</t>
  </si>
  <si>
    <t>Горелик Л.Б.</t>
  </si>
  <si>
    <t>Лысенко Е.Е.</t>
  </si>
  <si>
    <t>Малахов И.Н.</t>
  </si>
  <si>
    <t>Киселева  Е.С.</t>
  </si>
  <si>
    <t>Нестеренко А.А.</t>
  </si>
  <si>
    <t>Щеглова Е.И.</t>
  </si>
  <si>
    <t>Майборода О.Г.</t>
  </si>
  <si>
    <t>Белова О.И.</t>
  </si>
  <si>
    <t>Сиянина Л.В.</t>
  </si>
  <si>
    <t>Кияшко И.В.</t>
  </si>
  <si>
    <t>Блонская Г.Н.</t>
  </si>
  <si>
    <t>Булатова Н.В.</t>
  </si>
  <si>
    <t>Антонова Ю.В.</t>
  </si>
  <si>
    <t>Сидорова Л.П.</t>
  </si>
  <si>
    <t>Сабелькин В.В.</t>
  </si>
  <si>
    <t>Шарифуллин М.Ф.</t>
  </si>
  <si>
    <t>Скорняков В.В.</t>
  </si>
  <si>
    <t>Астатурян Н.Ж.</t>
  </si>
  <si>
    <t>Журбенко Ю.И.</t>
  </si>
  <si>
    <t>Варакина Л.В.</t>
  </si>
  <si>
    <t>Кочерженко И.С.</t>
  </si>
  <si>
    <t>Волчихина О.А.</t>
  </si>
  <si>
    <t>Бабаев А.В.</t>
  </si>
  <si>
    <t>Номер офиса</t>
  </si>
  <si>
    <t xml:space="preserve">Ф.И.О. </t>
  </si>
  <si>
    <t>Расход    эл.энергии, кВт-ч</t>
  </si>
  <si>
    <t>00215551-05</t>
  </si>
  <si>
    <t>00237149-05</t>
  </si>
  <si>
    <t>00864827-07</t>
  </si>
  <si>
    <t>02702728-08</t>
  </si>
  <si>
    <t>Офис 2</t>
  </si>
  <si>
    <t>Всего по общедомовым счетчикам</t>
  </si>
  <si>
    <r>
      <t>Этаж 2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(к.3,4) лев. крыло</t>
    </r>
  </si>
  <si>
    <r>
      <t>Этаж 3</t>
    </r>
    <r>
      <rPr>
        <sz val="8"/>
        <rFont val="Arial Cyr"/>
        <charset val="204"/>
      </rPr>
      <t xml:space="preserve"> (к.7) налево/слева</t>
    </r>
  </si>
  <si>
    <r>
      <t>Этаж 4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 xml:space="preserve"> (к.11)          налево/слева</t>
    </r>
  </si>
  <si>
    <t xml:space="preserve"> </t>
  </si>
  <si>
    <t>ТСЖ "Дубки"</t>
  </si>
  <si>
    <t>Неучтенное потребление</t>
  </si>
  <si>
    <t xml:space="preserve">Жилые помещения </t>
  </si>
  <si>
    <t>Подъезды №1 и №2 (68 + 44) = 112 кв-р</t>
  </si>
  <si>
    <t>1/ 01</t>
  </si>
  <si>
    <t>Этаж 3</t>
  </si>
  <si>
    <t>1/ 02</t>
  </si>
  <si>
    <t>0249780-05</t>
  </si>
  <si>
    <t>1/ 03</t>
  </si>
  <si>
    <t>1/ 04</t>
  </si>
  <si>
    <t>1/ 05</t>
  </si>
  <si>
    <t>0270307-05</t>
  </si>
  <si>
    <t>Этаж 4</t>
  </si>
  <si>
    <t>1/ 06</t>
  </si>
  <si>
    <t>1/ 07</t>
  </si>
  <si>
    <t>1/ 08</t>
  </si>
  <si>
    <t>1/ 09</t>
  </si>
  <si>
    <t>Этаж 5</t>
  </si>
  <si>
    <t>1/ 11</t>
  </si>
  <si>
    <t>0269541-05</t>
  </si>
  <si>
    <t>1/ 12</t>
  </si>
  <si>
    <t>1/ 13</t>
  </si>
  <si>
    <t>Этаж 6</t>
  </si>
  <si>
    <t>1/ 14</t>
  </si>
  <si>
    <t>1/ 15</t>
  </si>
  <si>
    <t>1/ 16</t>
  </si>
  <si>
    <t>1/ 17</t>
  </si>
  <si>
    <t>Этаж 7</t>
  </si>
  <si>
    <t>1/ 18</t>
  </si>
  <si>
    <t>1/ 19</t>
  </si>
  <si>
    <t>1/ 20</t>
  </si>
  <si>
    <t>1/ 21</t>
  </si>
  <si>
    <t>Этаж 8</t>
  </si>
  <si>
    <t>1/ 22</t>
  </si>
  <si>
    <t>019055-04</t>
  </si>
  <si>
    <t>1/ 23</t>
  </si>
  <si>
    <t>1/ 24</t>
  </si>
  <si>
    <t>1/ 25</t>
  </si>
  <si>
    <t>Этаж 9</t>
  </si>
  <si>
    <t>1/ 26</t>
  </si>
  <si>
    <t>1/ 27</t>
  </si>
  <si>
    <t>1/ 28</t>
  </si>
  <si>
    <t>1/ 29</t>
  </si>
  <si>
    <t>Этаж 10</t>
  </si>
  <si>
    <t>1/ 30</t>
  </si>
  <si>
    <t>00249704-05</t>
  </si>
  <si>
    <t>1/ 31</t>
  </si>
  <si>
    <t>1/ 32</t>
  </si>
  <si>
    <t>0281712-05</t>
  </si>
  <si>
    <t>1/ 33</t>
  </si>
  <si>
    <t>Этаж 11</t>
  </si>
  <si>
    <t>1/ 34</t>
  </si>
  <si>
    <t>1/ 35</t>
  </si>
  <si>
    <t>00379134-05</t>
  </si>
  <si>
    <t>1/ 36</t>
  </si>
  <si>
    <t>1/ 37</t>
  </si>
  <si>
    <t>0270561-05</t>
  </si>
  <si>
    <t>Этаж 12</t>
  </si>
  <si>
    <t>1/ 38</t>
  </si>
  <si>
    <t>1/ 39</t>
  </si>
  <si>
    <t>1/ 40</t>
  </si>
  <si>
    <t>1/ 41</t>
  </si>
  <si>
    <t>Этаж 13</t>
  </si>
  <si>
    <t>1/ 42</t>
  </si>
  <si>
    <t>1/ 43</t>
  </si>
  <si>
    <t>0270630-05</t>
  </si>
  <si>
    <t>1/ 44</t>
  </si>
  <si>
    <t>1/ 45</t>
  </si>
  <si>
    <t>Этаж 14</t>
  </si>
  <si>
    <t>1/ 46</t>
  </si>
  <si>
    <t>1/ 47</t>
  </si>
  <si>
    <t>1/ 48</t>
  </si>
  <si>
    <t>1/ 49</t>
  </si>
  <si>
    <t>Этаж 15</t>
  </si>
  <si>
    <t>1/ 50</t>
  </si>
  <si>
    <t>0249753-05</t>
  </si>
  <si>
    <t>1/ 51</t>
  </si>
  <si>
    <t>1/ 52</t>
  </si>
  <si>
    <t>1/ 53</t>
  </si>
  <si>
    <t>1/ 55</t>
  </si>
  <si>
    <t>1/ 56</t>
  </si>
  <si>
    <t>0282062-05</t>
  </si>
  <si>
    <t>1/ 57</t>
  </si>
  <si>
    <t>1/ 58</t>
  </si>
  <si>
    <t>1/ 59</t>
  </si>
  <si>
    <t>0282026-05</t>
  </si>
  <si>
    <t>1/ 60</t>
  </si>
  <si>
    <t>1/ 61</t>
  </si>
  <si>
    <t>1/ 62</t>
  </si>
  <si>
    <t>1/ 63</t>
  </si>
  <si>
    <t>1/ 64</t>
  </si>
  <si>
    <t>04661480-09</t>
  </si>
  <si>
    <t xml:space="preserve">1/ 65 </t>
  </si>
  <si>
    <t>0270619-05</t>
  </si>
  <si>
    <t>Этаж 19</t>
  </si>
  <si>
    <t>1/ 66</t>
  </si>
  <si>
    <t>0281715-05</t>
  </si>
  <si>
    <t>1/ 67</t>
  </si>
  <si>
    <t>1/ 68</t>
  </si>
  <si>
    <t xml:space="preserve">2/ 69 </t>
  </si>
  <si>
    <t>2/ 70</t>
  </si>
  <si>
    <t>0282060-05</t>
  </si>
  <si>
    <t>2/ 71</t>
  </si>
  <si>
    <t>2/ 72</t>
  </si>
  <si>
    <t>2/ 73</t>
  </si>
  <si>
    <t>2/ 74</t>
  </si>
  <si>
    <t>2/ 75</t>
  </si>
  <si>
    <t>0281548-05</t>
  </si>
  <si>
    <t>2/ 76</t>
  </si>
  <si>
    <t>2/ 77</t>
  </si>
  <si>
    <t>2/ 78</t>
  </si>
  <si>
    <t>2/ 79</t>
  </si>
  <si>
    <t>2/ 80</t>
  </si>
  <si>
    <t>2/ 81</t>
  </si>
  <si>
    <t>2/ 82</t>
  </si>
  <si>
    <t>0281851-05</t>
  </si>
  <si>
    <t>2/ 83</t>
  </si>
  <si>
    <t>0282157-05</t>
  </si>
  <si>
    <t>2/ 84</t>
  </si>
  <si>
    <t>0271592-05</t>
  </si>
  <si>
    <t>2/ 85</t>
  </si>
  <si>
    <t>2/ 86</t>
  </si>
  <si>
    <t>2/ 87</t>
  </si>
  <si>
    <t>2/ 88</t>
  </si>
  <si>
    <t>2/ 89</t>
  </si>
  <si>
    <t>2/ 90</t>
  </si>
  <si>
    <t>2/ 91</t>
  </si>
  <si>
    <t>0249699-05</t>
  </si>
  <si>
    <t>2/ 92</t>
  </si>
  <si>
    <t>2/ 93</t>
  </si>
  <si>
    <t>2/ 94</t>
  </si>
  <si>
    <t>2/ 95</t>
  </si>
  <si>
    <t>2/ 96</t>
  </si>
  <si>
    <t>2/ 97</t>
  </si>
  <si>
    <t>2/ 98</t>
  </si>
  <si>
    <t>2/ 99</t>
  </si>
  <si>
    <t>2/ 100</t>
  </si>
  <si>
    <t>0271551-05</t>
  </si>
  <si>
    <t>2/ 101</t>
  </si>
  <si>
    <t>0281644-05</t>
  </si>
  <si>
    <t>2/ 102</t>
  </si>
  <si>
    <t>0282121-05</t>
  </si>
  <si>
    <t>2/ 103</t>
  </si>
  <si>
    <t>2/ 104</t>
  </si>
  <si>
    <t>2/ 105</t>
  </si>
  <si>
    <t>2/ 107</t>
  </si>
  <si>
    <t>2/ 108</t>
  </si>
  <si>
    <t>0271104-05</t>
  </si>
  <si>
    <t>2/ 109</t>
  </si>
  <si>
    <t>2/ 110</t>
  </si>
  <si>
    <t>0270635-05</t>
  </si>
  <si>
    <t>2/ 111</t>
  </si>
  <si>
    <t>0281879-05</t>
  </si>
  <si>
    <t>2/ 112</t>
  </si>
  <si>
    <t>Жилые помещения</t>
  </si>
  <si>
    <t>Подъезд №3 - 25 кв-р</t>
  </si>
  <si>
    <t>3/ 113</t>
  </si>
  <si>
    <t>3/ 114</t>
  </si>
  <si>
    <t>3/ 115</t>
  </si>
  <si>
    <t>3/ 116</t>
  </si>
  <si>
    <t>3/ 117</t>
  </si>
  <si>
    <t>3/ 118</t>
  </si>
  <si>
    <t>3/ 119</t>
  </si>
  <si>
    <t>3/ 120</t>
  </si>
  <si>
    <t>3/ 121</t>
  </si>
  <si>
    <t>3/ 122</t>
  </si>
  <si>
    <t>0270621-05</t>
  </si>
  <si>
    <t>3/ 123</t>
  </si>
  <si>
    <t>0271569-05</t>
  </si>
  <si>
    <t>3/ 124</t>
  </si>
  <si>
    <t>3/ 125</t>
  </si>
  <si>
    <t>3/ 126</t>
  </si>
  <si>
    <t>3/ 127</t>
  </si>
  <si>
    <t>3/ 128</t>
  </si>
  <si>
    <t>3/ 129</t>
  </si>
  <si>
    <t>3/ 130</t>
  </si>
  <si>
    <t>0270641-05</t>
  </si>
  <si>
    <t>3/ 131</t>
  </si>
  <si>
    <t>3/ 132</t>
  </si>
  <si>
    <t>3/ 133</t>
  </si>
  <si>
    <t>3/ 134</t>
  </si>
  <si>
    <t>3/ 135</t>
  </si>
  <si>
    <t>3/ 136</t>
  </si>
  <si>
    <t>3/ 137</t>
  </si>
  <si>
    <t>Подъезды №4 и №5 (25 + 28) = 53 кв-ры</t>
  </si>
  <si>
    <t>Расход     электро-энергии</t>
  </si>
  <si>
    <t>4/ 138</t>
  </si>
  <si>
    <t>0270667-05</t>
  </si>
  <si>
    <t>4/ 139</t>
  </si>
  <si>
    <t>4/ 140</t>
  </si>
  <si>
    <t>4/ 141</t>
  </si>
  <si>
    <t>4/ 142-эт.3</t>
  </si>
  <si>
    <t>4/ 143</t>
  </si>
  <si>
    <t>4/ 144</t>
  </si>
  <si>
    <t>4/ 145</t>
  </si>
  <si>
    <t>4/ 146</t>
  </si>
  <si>
    <t>4/ 147</t>
  </si>
  <si>
    <t>4/ 148</t>
  </si>
  <si>
    <t>0270752-05</t>
  </si>
  <si>
    <t>4/ 149</t>
  </si>
  <si>
    <t>4/ 150</t>
  </si>
  <si>
    <t>4/ 152</t>
  </si>
  <si>
    <t>4/ 153</t>
  </si>
  <si>
    <t>0282055-05</t>
  </si>
  <si>
    <t>4/ 154</t>
  </si>
  <si>
    <t>4/ 155</t>
  </si>
  <si>
    <t>4/ 156</t>
  </si>
  <si>
    <t>4/ 157</t>
  </si>
  <si>
    <t>4/ 158</t>
  </si>
  <si>
    <t>4/ 159</t>
  </si>
  <si>
    <t>4/ 160</t>
  </si>
  <si>
    <t>4/ 161</t>
  </si>
  <si>
    <t>4/ 162</t>
  </si>
  <si>
    <t>5/ 163</t>
  </si>
  <si>
    <t>5/ 165</t>
  </si>
  <si>
    <t>5/ 166</t>
  </si>
  <si>
    <t>5/ 167</t>
  </si>
  <si>
    <t>5/ 168</t>
  </si>
  <si>
    <t>5/ 169</t>
  </si>
  <si>
    <t>0249614-05</t>
  </si>
  <si>
    <t>5/ 170</t>
  </si>
  <si>
    <t>0270784-05</t>
  </si>
  <si>
    <t>5/ 171</t>
  </si>
  <si>
    <t>5/ 172</t>
  </si>
  <si>
    <t>0270685-05</t>
  </si>
  <si>
    <t>5/ 173</t>
  </si>
  <si>
    <t>5/ 174</t>
  </si>
  <si>
    <t>5/ 175</t>
  </si>
  <si>
    <t>0249720-05</t>
  </si>
  <si>
    <t>5/ 176</t>
  </si>
  <si>
    <t>5/ 177</t>
  </si>
  <si>
    <t>5/ 179</t>
  </si>
  <si>
    <t>5/ 180</t>
  </si>
  <si>
    <t>5/ 181</t>
  </si>
  <si>
    <t>5/ 182</t>
  </si>
  <si>
    <t>5/ 183</t>
  </si>
  <si>
    <t>5/ 184</t>
  </si>
  <si>
    <t>5/ 185</t>
  </si>
  <si>
    <t>03069071-08</t>
  </si>
  <si>
    <t>5/ 187</t>
  </si>
  <si>
    <t>5/ 188</t>
  </si>
  <si>
    <t>5/ 189</t>
  </si>
  <si>
    <t>5/ 190</t>
  </si>
  <si>
    <t>Корпус 1 =195 кв.</t>
  </si>
  <si>
    <t>Л/ 01</t>
  </si>
  <si>
    <t>2</t>
  </si>
  <si>
    <t>3</t>
  </si>
  <si>
    <t>4</t>
  </si>
  <si>
    <t>5</t>
  </si>
  <si>
    <t>П/ 06</t>
  </si>
  <si>
    <t>7</t>
  </si>
  <si>
    <t>8</t>
  </si>
  <si>
    <t>9</t>
  </si>
  <si>
    <t>Л/10</t>
  </si>
  <si>
    <t>11</t>
  </si>
  <si>
    <t>12</t>
  </si>
  <si>
    <t>13</t>
  </si>
  <si>
    <t>14</t>
  </si>
  <si>
    <t>П/ 15</t>
  </si>
  <si>
    <t>16</t>
  </si>
  <si>
    <t>17</t>
  </si>
  <si>
    <t>18</t>
  </si>
  <si>
    <t>20</t>
  </si>
  <si>
    <t>21</t>
  </si>
  <si>
    <t>22</t>
  </si>
  <si>
    <t>23</t>
  </si>
  <si>
    <t>П/ 24</t>
  </si>
  <si>
    <t>25</t>
  </si>
  <si>
    <t>26</t>
  </si>
  <si>
    <t>27</t>
  </si>
  <si>
    <t>Л/ 28</t>
  </si>
  <si>
    <t>29</t>
  </si>
  <si>
    <t>30</t>
  </si>
  <si>
    <t>31</t>
  </si>
  <si>
    <t>32</t>
  </si>
  <si>
    <t>П/ 33</t>
  </si>
  <si>
    <t>0281501-05</t>
  </si>
  <si>
    <t>34</t>
  </si>
  <si>
    <t>35</t>
  </si>
  <si>
    <t>003490-05</t>
  </si>
  <si>
    <t>36</t>
  </si>
  <si>
    <t>Л/37</t>
  </si>
  <si>
    <t>Эт. №6</t>
  </si>
  <si>
    <t>38</t>
  </si>
  <si>
    <t>39</t>
  </si>
  <si>
    <t>40</t>
  </si>
  <si>
    <t>41</t>
  </si>
  <si>
    <t>П/42</t>
  </si>
  <si>
    <t>Л/ 46</t>
  </si>
  <si>
    <t>Эт. №7</t>
  </si>
  <si>
    <t>П/ 51</t>
  </si>
  <si>
    <t>52</t>
  </si>
  <si>
    <t>53</t>
  </si>
  <si>
    <t>54</t>
  </si>
  <si>
    <t>Л/ 55</t>
  </si>
  <si>
    <t>Эт. № 8</t>
  </si>
  <si>
    <t>56</t>
  </si>
  <si>
    <t>57</t>
  </si>
  <si>
    <t>58</t>
  </si>
  <si>
    <t>59</t>
  </si>
  <si>
    <t>61</t>
  </si>
  <si>
    <t>62</t>
  </si>
  <si>
    <t>63</t>
  </si>
  <si>
    <t>Л/ 64</t>
  </si>
  <si>
    <t>65</t>
  </si>
  <si>
    <t>66</t>
  </si>
  <si>
    <t>00377336-05</t>
  </si>
  <si>
    <t>67</t>
  </si>
  <si>
    <t>68</t>
  </si>
  <si>
    <t>70</t>
  </si>
  <si>
    <t>71</t>
  </si>
  <si>
    <t>Л/72</t>
  </si>
  <si>
    <t>Эт. №10</t>
  </si>
  <si>
    <t>73</t>
  </si>
  <si>
    <t>74</t>
  </si>
  <si>
    <t>75</t>
  </si>
  <si>
    <t>76</t>
  </si>
  <si>
    <t>П/ 77</t>
  </si>
  <si>
    <t>78</t>
  </si>
  <si>
    <t>79</t>
  </si>
  <si>
    <t>80</t>
  </si>
  <si>
    <t>Л/ 81</t>
  </si>
  <si>
    <t>82</t>
  </si>
  <si>
    <t>83</t>
  </si>
  <si>
    <t>85</t>
  </si>
  <si>
    <t>П/ 86</t>
  </si>
  <si>
    <t>87</t>
  </si>
  <si>
    <t>88</t>
  </si>
  <si>
    <t>89</t>
  </si>
  <si>
    <t>91</t>
  </si>
  <si>
    <t>93</t>
  </si>
  <si>
    <t>П/94</t>
  </si>
  <si>
    <t>95</t>
  </si>
  <si>
    <t>96</t>
  </si>
  <si>
    <t>97</t>
  </si>
  <si>
    <t>Л/ 98</t>
  </si>
  <si>
    <t>99</t>
  </si>
  <si>
    <t>100</t>
  </si>
  <si>
    <t>101</t>
  </si>
  <si>
    <t>102</t>
  </si>
  <si>
    <t>П/103</t>
  </si>
  <si>
    <t>104</t>
  </si>
  <si>
    <t>105</t>
  </si>
  <si>
    <t>106</t>
  </si>
  <si>
    <t>Эт. №14</t>
  </si>
  <si>
    <t>108</t>
  </si>
  <si>
    <t>110</t>
  </si>
  <si>
    <t>111</t>
  </si>
  <si>
    <t>П/112</t>
  </si>
  <si>
    <t>113</t>
  </si>
  <si>
    <t>114</t>
  </si>
  <si>
    <t>115</t>
  </si>
  <si>
    <t>Л/116</t>
  </si>
  <si>
    <t>117</t>
  </si>
  <si>
    <t>118</t>
  </si>
  <si>
    <t>119</t>
  </si>
  <si>
    <t>120</t>
  </si>
  <si>
    <t>П/121</t>
  </si>
  <si>
    <t>122</t>
  </si>
  <si>
    <t>123</t>
  </si>
  <si>
    <t>124</t>
  </si>
  <si>
    <t>Л/125</t>
  </si>
  <si>
    <t>126</t>
  </si>
  <si>
    <t>127</t>
  </si>
  <si>
    <t>128</t>
  </si>
  <si>
    <t>129</t>
  </si>
  <si>
    <t>П/130</t>
  </si>
  <si>
    <t>131</t>
  </si>
  <si>
    <t>132</t>
  </si>
  <si>
    <t>133</t>
  </si>
  <si>
    <t>Л/134</t>
  </si>
  <si>
    <t>00377084-06</t>
  </si>
  <si>
    <t>Эт. №17</t>
  </si>
  <si>
    <t>135</t>
  </si>
  <si>
    <t>00377154-05</t>
  </si>
  <si>
    <t>136</t>
  </si>
  <si>
    <t>137</t>
  </si>
  <si>
    <t>138</t>
  </si>
  <si>
    <t>00379606-05</t>
  </si>
  <si>
    <t>П/139</t>
  </si>
  <si>
    <t>140</t>
  </si>
  <si>
    <t>141</t>
  </si>
  <si>
    <t>142</t>
  </si>
  <si>
    <t>Л/143</t>
  </si>
  <si>
    <t>Эт. №18</t>
  </si>
  <si>
    <t>144</t>
  </si>
  <si>
    <t>145</t>
  </si>
  <si>
    <t>146</t>
  </si>
  <si>
    <t>147</t>
  </si>
  <si>
    <t>П/148</t>
  </si>
  <si>
    <t>149</t>
  </si>
  <si>
    <t>150</t>
  </si>
  <si>
    <t>151</t>
  </si>
  <si>
    <t>Л/152</t>
  </si>
  <si>
    <t>153</t>
  </si>
  <si>
    <t>155</t>
  </si>
  <si>
    <t>156</t>
  </si>
  <si>
    <t>00377303-05</t>
  </si>
  <si>
    <t>П/157</t>
  </si>
  <si>
    <t>158</t>
  </si>
  <si>
    <t>159</t>
  </si>
  <si>
    <t>160</t>
  </si>
  <si>
    <t>Л/161</t>
  </si>
  <si>
    <t>Эт. №20</t>
  </si>
  <si>
    <t>162</t>
  </si>
  <si>
    <t>163</t>
  </si>
  <si>
    <t>164</t>
  </si>
  <si>
    <t>165</t>
  </si>
  <si>
    <t>П/166</t>
  </si>
  <si>
    <t>167</t>
  </si>
  <si>
    <t>168</t>
  </si>
  <si>
    <t>169</t>
  </si>
  <si>
    <t>Л/170</t>
  </si>
  <si>
    <t>Эт. №21</t>
  </si>
  <si>
    <t>171</t>
  </si>
  <si>
    <t>172</t>
  </si>
  <si>
    <t>173</t>
  </si>
  <si>
    <t>174</t>
  </si>
  <si>
    <t>П/175</t>
  </si>
  <si>
    <t>176</t>
  </si>
  <si>
    <t>177</t>
  </si>
  <si>
    <t>177а</t>
  </si>
  <si>
    <t>Л/178</t>
  </si>
  <si>
    <t>Эт. №22</t>
  </si>
  <si>
    <t>179</t>
  </si>
  <si>
    <t>180</t>
  </si>
  <si>
    <t>181</t>
  </si>
  <si>
    <t>182</t>
  </si>
  <si>
    <t>П/183</t>
  </si>
  <si>
    <t>184</t>
  </si>
  <si>
    <t>185</t>
  </si>
  <si>
    <t>186</t>
  </si>
  <si>
    <t>188</t>
  </si>
  <si>
    <t>189</t>
  </si>
  <si>
    <t>190</t>
  </si>
  <si>
    <t>191</t>
  </si>
  <si>
    <t>П/192</t>
  </si>
  <si>
    <t>193</t>
  </si>
  <si>
    <t>194</t>
  </si>
  <si>
    <t>195</t>
  </si>
  <si>
    <t>05109765-09</t>
  </si>
  <si>
    <t>05553234-09</t>
  </si>
  <si>
    <t>00376956-05</t>
  </si>
  <si>
    <t>00377557-05</t>
  </si>
  <si>
    <t>00347109-05</t>
  </si>
  <si>
    <t>00377470-05</t>
  </si>
  <si>
    <t>00377503-05</t>
  </si>
  <si>
    <t>00377420-05</t>
  </si>
  <si>
    <t>Установ. 29.01.10</t>
  </si>
  <si>
    <t>Эт. №5</t>
  </si>
  <si>
    <r>
      <t>Этаж 1</t>
    </r>
    <r>
      <rPr>
        <sz val="8"/>
        <rFont val="Arial Cyr"/>
        <charset val="204"/>
      </rPr>
      <t xml:space="preserve"> (к. 1)  лев. крыло</t>
    </r>
  </si>
  <si>
    <t xml:space="preserve">02/Л.крыло-эт.1/              тех.этаж </t>
  </si>
  <si>
    <t>01/Л.крыло-эт.1/           подвал/ тех.эт.</t>
  </si>
  <si>
    <t>03/Л.крыло-эт.1/              тех. этаж</t>
  </si>
  <si>
    <t>04/П.крыло-эт.1/    подвал/ тех.эт.</t>
  </si>
  <si>
    <t>05/Ф.-П.кр.-эт.1/             подвал/тех.эт.</t>
  </si>
  <si>
    <t>06/Ф.-П.кр.-эт.1/ подвал/тех.эт.</t>
  </si>
  <si>
    <t>05688517-10</t>
  </si>
  <si>
    <t>Всего по Жилкомплексу</t>
  </si>
  <si>
    <t xml:space="preserve">Места общего пользования </t>
  </si>
  <si>
    <t>Резцова А.</t>
  </si>
  <si>
    <t>06128085-10</t>
  </si>
  <si>
    <t>05925429-10</t>
  </si>
  <si>
    <t>Долгов Иван Алексеев.       768-58-93 /эл.авт. № 1</t>
  </si>
  <si>
    <t>Кв-ры отгорожены от лифт. холла метал.дверью</t>
  </si>
  <si>
    <t>Пирогов Н.А.</t>
  </si>
  <si>
    <t>06626323-10</t>
  </si>
  <si>
    <t>б/н-с.1-Ф        Подвал /дв.7</t>
  </si>
  <si>
    <t>Общий коридор</t>
  </si>
  <si>
    <t>006887670-10</t>
  </si>
  <si>
    <t>Ананьева О.И.</t>
  </si>
  <si>
    <t>Коэфициент потерь (Кп) для нежилых помещений корпуса 1</t>
  </si>
  <si>
    <t>07173213-10</t>
  </si>
  <si>
    <t>Установ. 30.11.10</t>
  </si>
  <si>
    <t>Установ. 26.11.10</t>
  </si>
  <si>
    <t>07173067-10</t>
  </si>
  <si>
    <t>07173192-10</t>
  </si>
  <si>
    <t>Установ. 9.12.10</t>
  </si>
  <si>
    <t>07173259-10</t>
  </si>
  <si>
    <t>07167438-10</t>
  </si>
  <si>
    <t>06627290-10</t>
  </si>
  <si>
    <t>На дверь входа в межквар. коридор установ. наклад.замок</t>
  </si>
  <si>
    <t>Коломиец А.Г.</t>
  </si>
  <si>
    <t xml:space="preserve">Установ.26.01.11 </t>
  </si>
  <si>
    <t>07173216-10</t>
  </si>
  <si>
    <t>Клевец И.Д.</t>
  </si>
  <si>
    <t>07193389-10</t>
  </si>
  <si>
    <t>07647648-10</t>
  </si>
  <si>
    <t>07658879-10</t>
  </si>
  <si>
    <t xml:space="preserve">Установ.22.03.11 </t>
  </si>
  <si>
    <t>07429100-10</t>
  </si>
  <si>
    <t>М.О. филиал ФГУП Ростехинвентаризация -Федер.БТИ. 8 964 725 15 08 Владимир Петрович</t>
  </si>
  <si>
    <t>07649441-10</t>
  </si>
  <si>
    <t xml:space="preserve">Установ.6.05.11 </t>
  </si>
  <si>
    <t>0669506-10</t>
  </si>
  <si>
    <t>07658976-10</t>
  </si>
  <si>
    <t>ОАО "Центральный телеграф"</t>
  </si>
  <si>
    <t>07647642-10</t>
  </si>
  <si>
    <t>Установ. 6.06.11</t>
  </si>
  <si>
    <t>0282163-05</t>
  </si>
  <si>
    <t>0270651-05</t>
  </si>
  <si>
    <t>Шерстнева Е.Н.</t>
  </si>
  <si>
    <t>Установ. 30.06.11</t>
  </si>
  <si>
    <t>07660681-10</t>
  </si>
  <si>
    <t>07344264-10</t>
  </si>
  <si>
    <t>07429130-10</t>
  </si>
  <si>
    <t>08641148-11</t>
  </si>
  <si>
    <t>Откл. в 2009 г. ?     Задолженность.</t>
  </si>
  <si>
    <t>08630360-11</t>
  </si>
  <si>
    <t>Установ. 1.08.11</t>
  </si>
  <si>
    <t>08342811-11</t>
  </si>
  <si>
    <t>08131988-11</t>
  </si>
  <si>
    <t>Установ. 17.12.10</t>
  </si>
  <si>
    <t>08926803-11</t>
  </si>
  <si>
    <t>1/ 54</t>
  </si>
  <si>
    <t>08132048-11</t>
  </si>
  <si>
    <t>ОТЧЕТ</t>
  </si>
  <si>
    <t>Всего</t>
  </si>
  <si>
    <t>Узнать о показаниях общих приборов учета и другую интересную информацию Вы можете</t>
  </si>
  <si>
    <t>Показания индивидуальных приборов учета холодного и горячего водоснабжения подаются</t>
  </si>
  <si>
    <t>Тариф, руб.</t>
  </si>
  <si>
    <t>Сумма, руб.</t>
  </si>
  <si>
    <r>
      <t xml:space="preserve">на сайте ТСЖ "ДУБКИ" </t>
    </r>
    <r>
      <rPr>
        <b/>
        <sz val="11"/>
        <color indexed="8"/>
        <rFont val="Calibri"/>
        <family val="2"/>
        <charset val="204"/>
      </rPr>
      <t>www.tsj-dubki.ru</t>
    </r>
  </si>
  <si>
    <t>Диспетчерская ТСЖ "ДУБКИ" тел. 8-495-544-49-11, 8-498-600-34-11</t>
  </si>
  <si>
    <t>ежемесячно в диспетчерскую до 25 числа расчетного месяца.</t>
  </si>
  <si>
    <t>С учетом общего коридора</t>
  </si>
  <si>
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корпусов 4, 5, 6</t>
  </si>
  <si>
    <t>07-08/П.крыло - эт.1/ тех.эт.</t>
  </si>
  <si>
    <t>на один кв.м. находящийся в собственности</t>
  </si>
  <si>
    <t>Ростехинвентаризация</t>
  </si>
  <si>
    <t>08343204-11</t>
  </si>
  <si>
    <t>08132068-11</t>
  </si>
  <si>
    <t>08169940-11</t>
  </si>
  <si>
    <r>
      <rPr>
        <sz val="7"/>
        <rFont val="Arial Cyr"/>
        <charset val="204"/>
      </rPr>
      <t>Уст. 4.04.12 /</t>
    </r>
    <r>
      <rPr>
        <sz val="8"/>
        <rFont val="Arial Cyr"/>
        <charset val="204"/>
      </rPr>
      <t>Эт. №19</t>
    </r>
  </si>
  <si>
    <t>08342446-11</t>
  </si>
  <si>
    <t>Ворота_2 кВт-ч/сут обогрев 0,5 кВт-ч/12 ч</t>
  </si>
  <si>
    <t>27 кВт-ч х 33 сут = 891 кВт-ч</t>
  </si>
  <si>
    <t>Корнеев Сергей Виктор.          505-00-08 /эл.авт. № 2</t>
  </si>
  <si>
    <t>00316958-05</t>
  </si>
  <si>
    <t>00377356-05</t>
  </si>
  <si>
    <t>Показания общих счетчиков</t>
  </si>
  <si>
    <t>Итого</t>
  </si>
  <si>
    <t>ОПУ итого</t>
  </si>
  <si>
    <t>Корпус 3</t>
  </si>
  <si>
    <t>секция №2 оф. 9А</t>
  </si>
  <si>
    <t>08571647-11</t>
  </si>
  <si>
    <t>Неустойчивая индикац           Сред. 230 кВт-ч/ мес.</t>
  </si>
  <si>
    <t>ВСЕГО</t>
  </si>
  <si>
    <t>Нежилые помещения</t>
  </si>
  <si>
    <r>
  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</t>
    </r>
    <r>
      <rPr>
        <b/>
        <u/>
        <sz val="16"/>
        <color indexed="8"/>
        <rFont val="Calibri"/>
        <family val="2"/>
        <charset val="204"/>
      </rPr>
      <t xml:space="preserve"> корп. 2</t>
    </r>
  </si>
  <si>
    <t>Карташова Марина Леонидовна</t>
  </si>
  <si>
    <t>Волович Татьяна Анатольевна</t>
  </si>
  <si>
    <t>Бучарская Марина Вадимовна</t>
  </si>
  <si>
    <t>Данилова Людмила Сергеевна</t>
  </si>
  <si>
    <t>Махмудов Александр Ахмеджанович</t>
  </si>
  <si>
    <t>Мартынова Ксения Владимировна</t>
  </si>
  <si>
    <t>Джилавян Гагик Альбертович</t>
  </si>
  <si>
    <t>Трапезникова Татьяна Леонидовна</t>
  </si>
  <si>
    <t>Штилс Елена Викторовна</t>
  </si>
  <si>
    <t>Герасимова Галина Николаевна</t>
  </si>
  <si>
    <t>Габуния Реваз Омарович</t>
  </si>
  <si>
    <t>Юрченко Наталья Валерьевна</t>
  </si>
  <si>
    <t>Безиров Анзор Баилович</t>
  </si>
  <si>
    <t>Журба Ольга Петровна</t>
  </si>
  <si>
    <t>Морковник Галина Алексевна</t>
  </si>
  <si>
    <t>Берченко Лариса Евгеньевна</t>
  </si>
  <si>
    <t>Яблокова  Евгения Константиновна</t>
  </si>
  <si>
    <t>Кураков Александр Игоревич</t>
  </si>
  <si>
    <t>Алексеев Андрей Николаевич</t>
  </si>
  <si>
    <t>Антосиков Сергей Аркадьевич</t>
  </si>
  <si>
    <t>Улановская Валентина Александровна</t>
  </si>
  <si>
    <t>Веропотвельян Михаил Петрович</t>
  </si>
  <si>
    <t>Баландин Николай Анатольевич</t>
  </si>
  <si>
    <t>Ляхова Юлия Владимировна</t>
  </si>
  <si>
    <t>Ипатова Ирина Юрьевна</t>
  </si>
  <si>
    <t>Смецкой Дмитрий Леонидович</t>
  </si>
  <si>
    <t>Ашуров Евгений Геннадьевич</t>
  </si>
  <si>
    <t>Хольнов Алексей Игоревич</t>
  </si>
  <si>
    <t>Хольнова Ольга Валерьевна</t>
  </si>
  <si>
    <t>Васильева Наталья Евгеньевна</t>
  </si>
  <si>
    <t>Емуович Владимир Миганович</t>
  </si>
  <si>
    <t>Зарубин Дмитрий Сергеевич</t>
  </si>
  <si>
    <t>Малышева Екатерина Алексеевна</t>
  </si>
  <si>
    <t>Забродина Людмила Юрьевна</t>
  </si>
  <si>
    <t>Булочников Михаил Евгеньевич</t>
  </si>
  <si>
    <t>Барсегян Наира Кимовна</t>
  </si>
  <si>
    <t>Казакова Ираида Александровна</t>
  </si>
  <si>
    <t>Добролович Ольга Владимировна</t>
  </si>
  <si>
    <t>Шушерова Ольга Сергеевна</t>
  </si>
  <si>
    <t>Лалыкина Светлана Александровна</t>
  </si>
  <si>
    <t>Ивлева Олеся Викторовна</t>
  </si>
  <si>
    <t>Сербина Алеся Евгеньевна</t>
  </si>
  <si>
    <t>Озолина Влада Владимировна</t>
  </si>
  <si>
    <t>Недзвецкая Елена Аатольевна</t>
  </si>
  <si>
    <t>Черницын Владимир Николаевич</t>
  </si>
  <si>
    <t>Триполева Татьяна Николаевна</t>
  </si>
  <si>
    <t>Мизинчикова Галина Борисовна</t>
  </si>
  <si>
    <t>Маметов Тагир Равильевич</t>
  </si>
  <si>
    <t>Тришкина Любовь Владимировна</t>
  </si>
  <si>
    <t>Коломиец Андрей Григорьевич</t>
  </si>
  <si>
    <t>Муллин И.Г., Муллин С.М.</t>
  </si>
  <si>
    <t>Пименов Владимир Иванович</t>
  </si>
  <si>
    <t>Андрианова Анастасия Андреевна</t>
  </si>
  <si>
    <t>Филатова Галина Викторовна</t>
  </si>
  <si>
    <t>Олефиренко Александр Федорович</t>
  </si>
  <si>
    <t>Гончаров Алексей Александрович</t>
  </si>
  <si>
    <t>Демченко Игорь Анатольевич</t>
  </si>
  <si>
    <t>Пашян Норайр Саргисович</t>
  </si>
  <si>
    <t>Рудных Михаил Леонидович</t>
  </si>
  <si>
    <t>Вилков Алексей Викторович</t>
  </si>
  <si>
    <t>Шагинов Олег Макарович</t>
  </si>
  <si>
    <t>Зелепукин Игорь Владимирович</t>
  </si>
  <si>
    <t>Соколова Светлана Васильевна</t>
  </si>
  <si>
    <t>Сабина Дмитрий Валерьевич</t>
  </si>
  <si>
    <t>Куликова Зоя Ивановна</t>
  </si>
  <si>
    <t>Гусихин Александр Владимирович</t>
  </si>
  <si>
    <t>Мерясев Сергей Михайлович</t>
  </si>
  <si>
    <t>Кухарский Стефан Владимирович</t>
  </si>
  <si>
    <t>Новиков Николай Николаевич</t>
  </si>
  <si>
    <t>Кириллова Ирина Федоровна</t>
  </si>
  <si>
    <t>Дробенко Нина Ивановна</t>
  </si>
  <si>
    <t>Дробенко Василий Петрович</t>
  </si>
  <si>
    <t>Воеводин Михаил Александрович</t>
  </si>
  <si>
    <r>
      <t xml:space="preserve">Подъезд </t>
    </r>
    <r>
      <rPr>
        <b/>
        <sz val="8"/>
        <rFont val="Arial Cyr"/>
        <charset val="204"/>
      </rPr>
      <t>квартира</t>
    </r>
  </si>
  <si>
    <t>Имамов Марсель Мирсадетдинович</t>
  </si>
  <si>
    <t>Золотарев Мирослав Игоревич</t>
  </si>
  <si>
    <t>Соловьева Елена Владимировна</t>
  </si>
  <si>
    <t>Амбарян Айваз Мамбрикович</t>
  </si>
  <si>
    <t>Лисичкина Надежда Анатольевна</t>
  </si>
  <si>
    <t>Лисичкин Валентин Александрович</t>
  </si>
  <si>
    <t>Гаврилова Оксана Михайловна</t>
  </si>
  <si>
    <t>Аверина Елена Викторовна</t>
  </si>
  <si>
    <t>Сизых Сергей Иванович</t>
  </si>
  <si>
    <t>Джерук Игорь Иванович</t>
  </si>
  <si>
    <t>Никуленко Ольга Викторовна</t>
  </si>
  <si>
    <t>Мусаева Сусанна Короглу кызы</t>
  </si>
  <si>
    <t>Казанцева Любовь Георгиевна</t>
  </si>
  <si>
    <t>Фандеева Татьяна Андреевна</t>
  </si>
  <si>
    <t>Тазитдинова Расима Явдатовна</t>
  </si>
  <si>
    <t>Игнатов Николай Львович</t>
  </si>
  <si>
    <t>Савченко Ирина Валентиновна</t>
  </si>
  <si>
    <t>Манбетов Олег Эркинович</t>
  </si>
  <si>
    <t>Пирогов Николай Анатольевич</t>
  </si>
  <si>
    <t>Пирогова Елена Евгеньевна</t>
  </si>
  <si>
    <t>Торопов Михаил Евгеньевич</t>
  </si>
  <si>
    <t>Козлова Ольга Юрьевна</t>
  </si>
  <si>
    <t>Агапова Галина Александровна</t>
  </si>
  <si>
    <t>Тремасов Александр Николаевич</t>
  </si>
  <si>
    <t>Марков Игорь Анатольевич</t>
  </si>
  <si>
    <t>Солодова Лариса Николаевна</t>
  </si>
  <si>
    <t>Рудавин Андрей Александрович</t>
  </si>
  <si>
    <t>Глазунов Николай Алексеевич</t>
  </si>
  <si>
    <t>Иванова Галина Юрьевна</t>
  </si>
  <si>
    <t>Масловский Андрей Иванович</t>
  </si>
  <si>
    <t>Орлов Сергей Евгеньевич</t>
  </si>
  <si>
    <t>Левашина Галина Алексеевна</t>
  </si>
  <si>
    <t>Орлова Софья Залмановна</t>
  </si>
  <si>
    <t>Сергиенко Андрей Витальевич</t>
  </si>
  <si>
    <t>Безуглова Надежда Павловна</t>
  </si>
  <si>
    <t>Жулина Жанна Николаевна</t>
  </si>
  <si>
    <t>Панин А.А., Невская Н.Г.</t>
  </si>
  <si>
    <t>Абдрахманов Альберт Тукаевич</t>
  </si>
  <si>
    <t>Гаспарян Эдуард Хосровович</t>
  </si>
  <si>
    <t>Орлова Ирина Викторовна</t>
  </si>
  <si>
    <t>Померанцев Леонид Львович</t>
  </si>
  <si>
    <t>Колесников Валерий Николаевич</t>
  </si>
  <si>
    <t>Петров Юрий Дмитриевич</t>
  </si>
  <si>
    <t>Сивохо Любовь Львовна</t>
  </si>
  <si>
    <t>Маметова Джамиля Равильевна</t>
  </si>
  <si>
    <t>Вершинин Александр Владимирович</t>
  </si>
  <si>
    <t>Техан Вячеслав Степанович</t>
  </si>
  <si>
    <t>Джибути Богдан Ягоевич</t>
  </si>
  <si>
    <t>Корнеев Сергей Викторович</t>
  </si>
  <si>
    <t>Багапов Ринат Гатиятович</t>
  </si>
  <si>
    <t>Карташова Ирина Владимировна</t>
  </si>
  <si>
    <t>Приспешкин Андрей Вячеславович</t>
  </si>
  <si>
    <t>Клемешева Лилия Михайловна</t>
  </si>
  <si>
    <t>Сизикова Маргарита Александровна</t>
  </si>
  <si>
    <t>Карпушина Тамара Алексеевна</t>
  </si>
  <si>
    <t>Борисова Элина Вячеславовна</t>
  </si>
  <si>
    <t>Малина Кристина Витальевна</t>
  </si>
  <si>
    <t>Басс Михаил Васильевич</t>
  </si>
  <si>
    <t>Шендрикова Ирина Анатольевна</t>
  </si>
  <si>
    <t>Макарян Карине Хореновна</t>
  </si>
  <si>
    <t>Казакова Елена Александровна</t>
  </si>
  <si>
    <t>Юрковская Зоя Вадимовна</t>
  </si>
  <si>
    <t>Романовский Сергей Викторович</t>
  </si>
  <si>
    <t>Карбышев Сергей Анатольевич</t>
  </si>
  <si>
    <t>Макаева Рамиля Алимжановна</t>
  </si>
  <si>
    <t>Акулин Андрей Викторович</t>
  </si>
  <si>
    <t>Пестряков Алексей Николаевич</t>
  </si>
  <si>
    <t>Павлюк Юрий Алексеевич</t>
  </si>
  <si>
    <t>Каграманов Альберт Робертович</t>
  </si>
  <si>
    <t>Ванькович Андрей Андреевич</t>
  </si>
  <si>
    <t>Каграманова Инеса Мнацакановна</t>
  </si>
  <si>
    <t>Тропин Даниил Николаевич</t>
  </si>
  <si>
    <t>Чижова Элина Владимировна</t>
  </si>
  <si>
    <t>Хорольский Роман Анатольевич</t>
  </si>
  <si>
    <t>Самонова Светлана Борисовна</t>
  </si>
  <si>
    <t>Хоточкин Сергей Викторович</t>
  </si>
  <si>
    <t>Горбатых А.И., Жигулина Т.А.</t>
  </si>
  <si>
    <t>Шульга Екатерина Вячеславовна</t>
  </si>
  <si>
    <t>Мозалева Александра Сергеевна</t>
  </si>
  <si>
    <t>Власов Армен Георгиевич</t>
  </si>
  <si>
    <t>Политаев Игорь Петрович</t>
  </si>
  <si>
    <t>Бутенко Иван Павлович</t>
  </si>
  <si>
    <t>Егин Александр Петрович</t>
  </si>
  <si>
    <t>Керопян Нигогос Наслетович</t>
  </si>
  <si>
    <t>Богословский Владимир Александрович</t>
  </si>
  <si>
    <t>Тучин Александр Васильевич</t>
  </si>
  <si>
    <t>Немова Елена Ивановна</t>
  </si>
  <si>
    <t>Шабашова Валентина Владимировна</t>
  </si>
  <si>
    <t>Захарьящева Виктория Викторовна</t>
  </si>
  <si>
    <t>Младенец Ирина Викторовна</t>
  </si>
  <si>
    <t>Дробышев Юрий Викторович</t>
  </si>
  <si>
    <t>Керопян Баграт Наслетович</t>
  </si>
  <si>
    <t>Захарина Галина Валентиновна</t>
  </si>
  <si>
    <t>Тарасова Светлана Евгеньевна</t>
  </si>
  <si>
    <t>Прокопчук Олег Сергеевич</t>
  </si>
  <si>
    <t>Бердиев Ревшен Акмуратович</t>
  </si>
  <si>
    <t>Алексанян Армен Альбертович</t>
  </si>
  <si>
    <t>Куриленок Анжела Васильевна</t>
  </si>
  <si>
    <t>Петухов Петр Никитьевич</t>
  </si>
  <si>
    <t>Хохлова Ирина Дмитриевна</t>
  </si>
  <si>
    <t>Желоболова Ольга Петровна</t>
  </si>
  <si>
    <t>Корнеев Василий Анатольевич</t>
  </si>
  <si>
    <t>Криворотенко Александр Сергеевич</t>
  </si>
  <si>
    <t>Федорова Нина Васильевна</t>
  </si>
  <si>
    <t>Ледина Галина Викторовна</t>
  </si>
  <si>
    <t>Вязев Виктор Иванович</t>
  </si>
  <si>
    <t>Храмков Вадим Геннадьевич</t>
  </si>
  <si>
    <t>Воробьев Николай Петрович</t>
  </si>
  <si>
    <t>Гудкова Елена Анатольевна</t>
  </si>
  <si>
    <t>Устинов Михаил Владимирович</t>
  </si>
  <si>
    <t>Ермолов Алексей Евгеньевич</t>
  </si>
  <si>
    <t>Лебедева Наталья Анатольевна</t>
  </si>
  <si>
    <t>Медведева Антонина Васильевна</t>
  </si>
  <si>
    <t>Елашвили Хана Иосифовна</t>
  </si>
  <si>
    <t>Сайганова Ирина Геннадьевна</t>
  </si>
  <si>
    <t>Даниловский Иван Вячеславович</t>
  </si>
  <si>
    <t>Цедрик Владимир Харитонович</t>
  </si>
  <si>
    <t>Таболин Виктор Иванович</t>
  </si>
  <si>
    <t>Комлев В.И., Перминова Е. В.</t>
  </si>
  <si>
    <t>Смагин Петр Иванович</t>
  </si>
  <si>
    <t>Алиев Рафаил Вахид оглы</t>
  </si>
  <si>
    <t>Волков А.А., Волкова А.А.</t>
  </si>
  <si>
    <t>Невенгловская Людмила  Юрьевна</t>
  </si>
  <si>
    <t>Шульгин С.Б., Шульгина С.А.</t>
  </si>
  <si>
    <t>Козак Ирина Меликовна</t>
  </si>
  <si>
    <t>Рыбаков Максим Евгеньевич</t>
  </si>
  <si>
    <t>Дезорцев Юрий Геннадьевич</t>
  </si>
  <si>
    <t>Ковалев Геннадий Иванович</t>
  </si>
  <si>
    <t>Лысенко И.В., Лысенко А.В.</t>
  </si>
  <si>
    <t>Ефимов Дмитрий Александрович</t>
  </si>
  <si>
    <t>Рузанов Виктор Павлович</t>
  </si>
  <si>
    <t>Глоба Наталия Семеновна</t>
  </si>
  <si>
    <t>Ларионов Алексей Александрович</t>
  </si>
  <si>
    <t>Ткаченко Мария Владимировна</t>
  </si>
  <si>
    <t>Давыдов Александр Владимирович</t>
  </si>
  <si>
    <t>Казанский Алексей Георгиевич</t>
  </si>
  <si>
    <t>Смирнов Александр Анатольевич</t>
  </si>
  <si>
    <t>Чунь Алексей Олегович</t>
  </si>
  <si>
    <t>Подопригора Ксения Валентиновна</t>
  </si>
  <si>
    <t>Морозов Дмитрий Владимирович</t>
  </si>
  <si>
    <t>Новикова Ольга Ивановна</t>
  </si>
  <si>
    <t>Левит Аркадий Олегович</t>
  </si>
  <si>
    <t>Трунов Олег Борисович</t>
  </si>
  <si>
    <t>Самулкин Станислав Сергеевич</t>
  </si>
  <si>
    <t>Дорофеева Ольга Сергеевна</t>
  </si>
  <si>
    <t>Чурсина Оксана Владимировна</t>
  </si>
  <si>
    <t>Айриян Наталья Ивановна</t>
  </si>
  <si>
    <t>Красинец Раиса Алексеевна</t>
  </si>
  <si>
    <t>Андреева Виктория Альбертовна</t>
  </si>
  <si>
    <t>Дзюба Ольга Евгеньевна</t>
  </si>
  <si>
    <t>Акопян Сусан Сарибековна</t>
  </si>
  <si>
    <t>Шушпанов Алексей Васильевич</t>
  </si>
  <si>
    <t>Сергеев Александр Игоревич</t>
  </si>
  <si>
    <t>Громов Павел Вячеславович</t>
  </si>
  <si>
    <t>Ларионов Борис Васильевич</t>
  </si>
  <si>
    <t>Ефимова Юлия Юрьевна</t>
  </si>
  <si>
    <t>Белова Светлана Марковна</t>
  </si>
  <si>
    <t>Дзгоева Мадина Шамилевна</t>
  </si>
  <si>
    <t>Коновалова Татьяна Васильевна</t>
  </si>
  <si>
    <t>Неволин Алексей Анатольевич</t>
  </si>
  <si>
    <t>Мельник Анастасия Сергеевна</t>
  </si>
  <si>
    <t>Алмосова  Наталья Даниловна</t>
  </si>
  <si>
    <t>Гаспарян Нунэ Александровна</t>
  </si>
  <si>
    <t>Соколов Дмитрий Андреевич</t>
  </si>
  <si>
    <t>Игнатьев Андрей Юрьевич</t>
  </si>
  <si>
    <t>Данилов Олег Борисович</t>
  </si>
  <si>
    <t>Астафьева Екатерина Юрьевна</t>
  </si>
  <si>
    <t>Свахина Наталья Николаевна</t>
  </si>
  <si>
    <t>Турукин Игорь Геннадьевич</t>
  </si>
  <si>
    <t>Зайцев П.И., Зайцев И.П.</t>
  </si>
  <si>
    <t>Иванова Валентина Ивановна</t>
  </si>
  <si>
    <t>Елесин Дмитрий Вячеславович</t>
  </si>
  <si>
    <t>Киселевич Зинаида Игоревна</t>
  </si>
  <si>
    <t>Михайлов Валерий Николаевич</t>
  </si>
  <si>
    <t>Крук Алла Владимировна</t>
  </si>
  <si>
    <t>Полякова Елена Юрьевна</t>
  </si>
  <si>
    <t>Валиев Радик Закиевич</t>
  </si>
  <si>
    <t>Андреева Наталья Юрьевна</t>
  </si>
  <si>
    <t>Перепеча Николай Николаевич</t>
  </si>
  <si>
    <t>Сафонов А.И., Сафонова Л.Г.</t>
  </si>
  <si>
    <t>Ксенофонтова Е.В., Ксенофонтов Р. А.</t>
  </si>
  <si>
    <t>Климова Лолита Валентиновна</t>
  </si>
  <si>
    <t>Иванов Дмитрий Николаевич</t>
  </si>
  <si>
    <t>Савицкая Людмила Юрьевна</t>
  </si>
  <si>
    <t>Землякова Надежда Алексеевна</t>
  </si>
  <si>
    <t>Фадеев Евгений Викторович</t>
  </si>
  <si>
    <t>Большедворский Александр Григорьевич</t>
  </si>
  <si>
    <t>Киселева Ольга Ивановна</t>
  </si>
  <si>
    <t>Акопян Михаил Абович</t>
  </si>
  <si>
    <t>Зайцева Наталья Игоревна</t>
  </si>
  <si>
    <t>Табунов Игорь Владимирович</t>
  </si>
  <si>
    <t>Дряннов Александр Павлович</t>
  </si>
  <si>
    <t>Холдобова Татьяна Вениаминовна</t>
  </si>
  <si>
    <t>Лысенко Евгений Евгеньевич</t>
  </si>
  <si>
    <t>Малахов Игорь Николаевич</t>
  </si>
  <si>
    <t>Киселева Елена Сергеевна</t>
  </si>
  <si>
    <t>Нестеренко Александр Анатольевич</t>
  </si>
  <si>
    <t>Майборода Олег Григорьевич</t>
  </si>
  <si>
    <t>Имамова Лилия Марсельевна</t>
  </si>
  <si>
    <t>Кияшко Ирина Васильевна</t>
  </si>
  <si>
    <t>Антонова Юлия Вячеславовна</t>
  </si>
  <si>
    <t>Скорняков Вячеслав Викторович</t>
  </si>
  <si>
    <t>Астатурян Нара Жораевна</t>
  </si>
  <si>
    <t>Журбенко Юрий Иванович</t>
  </si>
  <si>
    <t>Варакина Любовь Васильевна</t>
  </si>
  <si>
    <t>Волчихина Ольга Андреевна</t>
  </si>
  <si>
    <t>Смирнова Н.В., Бабаев А.В.</t>
  </si>
  <si>
    <t>12382804-12</t>
  </si>
  <si>
    <t>07 и 08 помещение</t>
  </si>
  <si>
    <t>9 помещение</t>
  </si>
  <si>
    <t xml:space="preserve"> кв.м. - площадь всех помещений, находящихся в собственности в МКД.</t>
  </si>
  <si>
    <t>кв.м. - площадь всех помещений, находящихся в собственности в МКД.</t>
  </si>
  <si>
    <t>Подвал/секция 2</t>
  </si>
  <si>
    <t>Коммунальная услуга</t>
  </si>
  <si>
    <t>тариф, руб.</t>
  </si>
  <si>
    <r>
      <rPr>
        <sz val="8"/>
        <rFont val="Arial Cyr"/>
        <charset val="204"/>
      </rPr>
      <t>Кавыршин С.В.</t>
    </r>
    <r>
      <rPr>
        <sz val="7"/>
        <rFont val="Arial Cyr"/>
        <charset val="204"/>
      </rPr>
      <t xml:space="preserve">                    494-93-66 (8 925-505-32-65)</t>
    </r>
  </si>
  <si>
    <t>Кол-во</t>
  </si>
  <si>
    <t>Холодное водоснабжение, куб.м.</t>
  </si>
  <si>
    <t>Горячее водоснабжение, куб.м.</t>
  </si>
  <si>
    <t>Водоотведение, куб.м.</t>
  </si>
  <si>
    <t>14318607-13</t>
  </si>
  <si>
    <t>5/ 164</t>
  </si>
  <si>
    <t xml:space="preserve">4 х 31 сут = 124 кВт-ч                           </t>
  </si>
  <si>
    <t>Из них Жилье</t>
  </si>
  <si>
    <t>_______________________ Хольнов А.И.</t>
  </si>
  <si>
    <t>Фролов Е.М.</t>
  </si>
  <si>
    <t>с 12.12.12</t>
  </si>
  <si>
    <t>Уст. новый 02.2014г.</t>
  </si>
  <si>
    <t>Пом. 41 подвал корп. 2</t>
  </si>
  <si>
    <t>Никуленко О.О. (НП)</t>
  </si>
  <si>
    <t>ВСЕГО с ОДН</t>
  </si>
  <si>
    <t>пом. 42, 43 подвал корп. 2</t>
  </si>
  <si>
    <t>00580617-06</t>
  </si>
  <si>
    <t>17148681-13</t>
  </si>
  <si>
    <t>Ишмурзина Альбина Рифкатовна</t>
  </si>
  <si>
    <t>Бочкарёв Валерий Викторович</t>
  </si>
  <si>
    <t>не раб.</t>
  </si>
  <si>
    <t>Уст</t>
  </si>
  <si>
    <t>Пом.1-5 подвал корп. 2 оф. 5"А"</t>
  </si>
  <si>
    <t>Свободная площадь</t>
  </si>
  <si>
    <t>1/ 10</t>
  </si>
  <si>
    <t>2/106</t>
  </si>
  <si>
    <t>Председатель правления ТСЖ "ДУБКИ"</t>
  </si>
  <si>
    <t>Счетчик не работает           Сред. 270 кВт-ч/ мес.</t>
  </si>
  <si>
    <t>Пом. 40 подвал корп. 2</t>
  </si>
  <si>
    <t>Пом. 39 подвал корп. 2</t>
  </si>
  <si>
    <t>замена 14.07.2014</t>
  </si>
  <si>
    <t>Счетчик не работает           Сред. 255 кВт-ч/ мес.</t>
  </si>
  <si>
    <t>Борисов Денис Александрович</t>
  </si>
  <si>
    <t>Счетчик не работает           Сред. 320 кВт-ч/ мес.</t>
  </si>
  <si>
    <t>Алиева Наталья Александровна</t>
  </si>
  <si>
    <t>Розбицкая Дина Григорьевна</t>
  </si>
  <si>
    <t>Липченко Вероника Александровна</t>
  </si>
  <si>
    <t>00378838-05</t>
  </si>
  <si>
    <t>14236302-13</t>
  </si>
  <si>
    <t>90</t>
  </si>
  <si>
    <t>21719646-14</t>
  </si>
  <si>
    <t>21917828-15</t>
  </si>
  <si>
    <t>ИТОГО</t>
  </si>
  <si>
    <t>Распределяем по корпусам</t>
  </si>
  <si>
    <t>корпус 1</t>
  </si>
  <si>
    <t>корпус 2</t>
  </si>
  <si>
    <t>корпус 3</t>
  </si>
  <si>
    <t>корпус 4, 5, 6</t>
  </si>
  <si>
    <t>кв.м.</t>
  </si>
  <si>
    <t>кВт/ч</t>
  </si>
  <si>
    <t xml:space="preserve">    Этаж 6</t>
  </si>
  <si>
    <t>Журавлёва Анастасия Вадимовна</t>
  </si>
  <si>
    <t>№ 21-с.3-Ф    эт.1/дв.13 оф.4А</t>
  </si>
  <si>
    <t>Администрация</t>
  </si>
  <si>
    <t>УНАгИ-МАКИ Киричок Андрей 8-925-518-27-95</t>
  </si>
  <si>
    <t>27634281-16</t>
  </si>
  <si>
    <t>Теплоснабжение, Гкал</t>
  </si>
  <si>
    <t>Аппарат Вода</t>
  </si>
  <si>
    <t>ИП Орликов Д.</t>
  </si>
  <si>
    <t>Докин Александр Николаевич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</si>
  <si>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</si>
  <si>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</si>
  <si>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</si>
  <si>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</si>
  <si>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</si>
  <si>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</si>
  <si>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</si>
  <si>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</si>
  <si>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</si>
  <si>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</si>
  <si>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</si>
  <si>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</si>
  <si>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</si>
  <si>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</si>
  <si>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</si>
  <si>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</si>
  <si>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</si>
  <si>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</si>
  <si>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</si>
  <si>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</si>
  <si>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</si>
  <si>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</si>
  <si>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</si>
  <si>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</si>
  <si>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Основание - норматив согласно распоряжения Министерства ЖКХ МО от 20.10.2016 г. №200-РВ</t>
  </si>
  <si>
    <t>или</t>
  </si>
  <si>
    <t>Норматив электроснабжения на ОДН, кВт/ч</t>
  </si>
  <si>
    <t>Корпус 7</t>
  </si>
  <si>
    <r>
      <t xml:space="preserve"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</t>
    </r>
    <r>
      <rPr>
        <sz val="18"/>
        <rFont val="Arial Cyr"/>
        <family val="2"/>
        <charset val="204"/>
      </rPr>
      <t>корп. 1</t>
    </r>
  </si>
  <si>
    <r>
      <t xml:space="preserve">на сайте ТСЖ "ДУБКИ" </t>
    </r>
    <r>
      <rPr>
        <b/>
        <sz val="10"/>
        <rFont val="Arial Cyr"/>
        <family val="2"/>
        <charset val="204"/>
      </rPr>
      <t>www.tsj-dubki.ru</t>
    </r>
  </si>
  <si>
    <t>закрыто ср.зн.100 кВт/ч</t>
  </si>
  <si>
    <t>Марчук А.П.</t>
  </si>
  <si>
    <t>Автостоянка корп. 6</t>
  </si>
  <si>
    <t>Голубева Н.С.</t>
  </si>
  <si>
    <t>Павочкина В.Т.</t>
  </si>
  <si>
    <t>Автостоянка      № 1,2</t>
  </si>
  <si>
    <t>Норматив, кВт/ч</t>
  </si>
  <si>
    <t>Счет ООО "Мосэнергосбыт"</t>
  </si>
  <si>
    <t>Итого по ЖК</t>
  </si>
  <si>
    <t>Норматив для МКД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</si>
  <si>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</si>
  <si>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</si>
  <si>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</si>
  <si>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</si>
  <si>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Сумма всех ИПУ электроэнергии ЖК, в том числе</t>
  </si>
  <si>
    <t>ИП Соколинская</t>
  </si>
  <si>
    <t>Ласкова Т.</t>
  </si>
  <si>
    <t>офис 6А Художники Ласкова Т. (ОДН)</t>
  </si>
  <si>
    <t>Шишлова И.Н.</t>
  </si>
  <si>
    <t>Роман дворник</t>
  </si>
  <si>
    <t>Этаж 1 (н.п. 1)</t>
  </si>
  <si>
    <t>Этаж 1 (н.п. 2)</t>
  </si>
  <si>
    <t>Этаж 1 (н.п. 3)</t>
  </si>
  <si>
    <t>29993313</t>
  </si>
  <si>
    <t>29993646</t>
  </si>
  <si>
    <t>29993290</t>
  </si>
  <si>
    <t>29993615</t>
  </si>
  <si>
    <t>29993962</t>
  </si>
  <si>
    <t>29993111</t>
  </si>
  <si>
    <t>32373717-17</t>
  </si>
  <si>
    <t>Норматив, куб.м.</t>
  </si>
  <si>
    <t>Расход холодного водоснабжения по нормативам для МКД, куб.м.</t>
  </si>
  <si>
    <t>Размер оплаты холодное водоснабжение ОДН, куб.м./кв.м.</t>
  </si>
  <si>
    <t>Подвал и чердаки, кв.м.</t>
  </si>
  <si>
    <t>Установ.03.02.18</t>
  </si>
  <si>
    <t>Дробенко В.П.                                         8-916-343-59-04</t>
  </si>
  <si>
    <t>33542560-18</t>
  </si>
  <si>
    <t>33479297-18</t>
  </si>
  <si>
    <t>32246057-18</t>
  </si>
  <si>
    <t>32246050-18</t>
  </si>
  <si>
    <t>33119163-18</t>
  </si>
  <si>
    <t>33413036-18</t>
  </si>
  <si>
    <t>Голубева Н.С.             (Овощной)</t>
  </si>
  <si>
    <t>ОАО "Центральный телеграф" (ОДН)</t>
  </si>
  <si>
    <t>Соколинская И.Ю. (ОДН)</t>
  </si>
  <si>
    <t>Шишлова И.Н. (ОДН)</t>
  </si>
  <si>
    <t xml:space="preserve">Роман дворник (ОДН)                  </t>
  </si>
  <si>
    <t>Правление (ОДН)</t>
  </si>
  <si>
    <t>ОДН итого</t>
  </si>
  <si>
    <t>34039063-18</t>
  </si>
  <si>
    <t>34035289-18</t>
  </si>
  <si>
    <t>33780226-18</t>
  </si>
  <si>
    <t>34034904-18</t>
  </si>
  <si>
    <t>33953369-18</t>
  </si>
  <si>
    <t>Бурдина Ольга Раф.                          8-915-221-32-53</t>
  </si>
  <si>
    <t>32537264-18</t>
  </si>
  <si>
    <t>Прачечная</t>
  </si>
  <si>
    <t>33954502-18</t>
  </si>
  <si>
    <t>Эздекова А.А.</t>
  </si>
  <si>
    <t>33955422-18</t>
  </si>
  <si>
    <t>Урванцева Ирина Анат.                          8-906-734-12-44/ эл.авт.№ 8</t>
  </si>
  <si>
    <t>Галоганов А.П.</t>
  </si>
  <si>
    <t>Кочерженко И.С.             Оля  8 903 169 47 45</t>
  </si>
  <si>
    <t>34238063-18</t>
  </si>
  <si>
    <t>33953444-18</t>
  </si>
  <si>
    <t>32963658-18</t>
  </si>
  <si>
    <t>34238012-18</t>
  </si>
  <si>
    <t>33614624-18</t>
  </si>
  <si>
    <t>33614763-18</t>
  </si>
  <si>
    <t>33614605-18</t>
  </si>
  <si>
    <t>33614676-18</t>
  </si>
  <si>
    <t>31797935-17</t>
  </si>
  <si>
    <t>31051073-17</t>
  </si>
  <si>
    <t>Из них ОДН, ИТП и ВНС</t>
  </si>
  <si>
    <t>01/с.1-Ф     эт.1/дв.11</t>
  </si>
  <si>
    <t>14/с.4/5-Ф  эт.2/дв.15;23</t>
  </si>
  <si>
    <t>11/с.5-Ф   эт.2/дв.27</t>
  </si>
  <si>
    <t>Марчук Алексей Павл.         580-03-89</t>
  </si>
  <si>
    <t>Марчук Алексей Павл.           8-903-125-08-12</t>
  </si>
  <si>
    <t>Марчук Алексей Павл.           8-903-125-08-14</t>
  </si>
  <si>
    <t>Борисова Оксана               8-962-937-63-89, 8-926-937-63-88</t>
  </si>
  <si>
    <t>34244040-18</t>
  </si>
  <si>
    <t>Баландин Николай                                                                   8 985 763 75 76/эл.авт.№ 9</t>
  </si>
  <si>
    <t>33598297-18</t>
  </si>
  <si>
    <t>Гасилов Виктор Роман.                                    8-916-758-72-30</t>
  </si>
  <si>
    <t>34234685-18</t>
  </si>
  <si>
    <t>Ходыкина Г.И.                      796-50-80</t>
  </si>
  <si>
    <t>34245100-18</t>
  </si>
  <si>
    <t>32490439-18</t>
  </si>
  <si>
    <t>Установ. 11.05.18</t>
  </si>
  <si>
    <t>Установ. 28.04.18</t>
  </si>
  <si>
    <t>34021304-18</t>
  </si>
  <si>
    <t>33639859-18</t>
  </si>
  <si>
    <t>Пронина Н.В.                         Олег Валер.   728-01-44</t>
  </si>
  <si>
    <t>33377962-18</t>
  </si>
  <si>
    <t>Ладонина М.Ф.                                         8-903-111-97-06</t>
  </si>
  <si>
    <t>34579628-18</t>
  </si>
  <si>
    <t>Договор</t>
  </si>
  <si>
    <t>Акт</t>
  </si>
  <si>
    <t>05/с.2-Ф  эт.2/дв.25</t>
  </si>
  <si>
    <t>12/с.3-Ф                  эт.2/дв.3</t>
  </si>
  <si>
    <t>18/с.3-Г                      эт.2/дв.5</t>
  </si>
  <si>
    <t>34702500-18</t>
  </si>
  <si>
    <t>Расчет нормативов ОДН по холодному водоснабжению многоквартирного жилого комплекса "Дубки"</t>
  </si>
  <si>
    <t>Расчет нормативов ОДН по горячему водоснабжению многоквартирного жилого комплекса "Дубки"</t>
  </si>
  <si>
    <t>Расчет нормативов ОДН по водоотведению многоквартирного жилого комплекса "Дубки"</t>
  </si>
  <si>
    <t>Размер оплаты электроснабжение ОДН, кВт*ч/кв.м.</t>
  </si>
  <si>
    <t>Расчет норматива по электроснабжению на общедомовые нужды между всеми помещениями жилого комплекса "Дубки"</t>
  </si>
  <si>
    <t>34035688-18</t>
  </si>
  <si>
    <t>34427884-18</t>
  </si>
  <si>
    <t>33088386-18</t>
  </si>
  <si>
    <t>34440123-18</t>
  </si>
  <si>
    <t>34361961-18</t>
  </si>
  <si>
    <t>34365881-18</t>
  </si>
  <si>
    <t>34403540-18</t>
  </si>
  <si>
    <t>34436313-18</t>
  </si>
  <si>
    <t>34615406-18</t>
  </si>
  <si>
    <t>34713943-18</t>
  </si>
  <si>
    <t>Насосная пожаротушения</t>
  </si>
  <si>
    <t>13/с.3-Ф   эт.2/дв.1;3</t>
  </si>
  <si>
    <t xml:space="preserve">    Клемешева Л.М.                    8-916-173-83-94</t>
  </si>
  <si>
    <t>122379935-18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</si>
  <si>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</si>
  <si>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</si>
  <si>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</si>
  <si>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3 Гараж</t>
  </si>
  <si>
    <t>69</t>
  </si>
  <si>
    <t>34031248-18</t>
  </si>
  <si>
    <t>19</t>
  </si>
  <si>
    <t>17/с.4-Г                   эт.2/дв.3</t>
  </si>
  <si>
    <t>Парикмахерская "Семей"                          8 915 324 43 64/эл.авт. № 6</t>
  </si>
  <si>
    <t>33004849-17</t>
  </si>
  <si>
    <t>15/с.5-Ф  эт.2/дв.22</t>
  </si>
  <si>
    <t>Волчихина О.А.                        8-906-735-86-11</t>
  </si>
  <si>
    <t>30621511-18  (к. 1)</t>
  </si>
  <si>
    <t>30621523-18 (к. 2)</t>
  </si>
  <si>
    <t>32348711-17</t>
  </si>
  <si>
    <t>32519315-17</t>
  </si>
  <si>
    <t>32350846-17</t>
  </si>
  <si>
    <t>32391977-18</t>
  </si>
  <si>
    <t>34644188-18</t>
  </si>
  <si>
    <t>10/с.5-Ф    эт.1/дв.17;19</t>
  </si>
  <si>
    <t>АКТ</t>
  </si>
  <si>
    <t>Филонова Л.М.                                   573-41-01</t>
  </si>
  <si>
    <t>35366213-18</t>
  </si>
  <si>
    <t>34612175-18</t>
  </si>
  <si>
    <t>34465866-18</t>
  </si>
  <si>
    <t>Автостоянка      № 1</t>
  </si>
  <si>
    <t>Автостоянка      № 2</t>
  </si>
  <si>
    <t>Автостоянка Н/П №2</t>
  </si>
  <si>
    <t>Автостоянка Н/П №1</t>
  </si>
  <si>
    <t>Автостоянка Н/П №3</t>
  </si>
  <si>
    <t>33994473-18</t>
  </si>
  <si>
    <t>35139456-18</t>
  </si>
  <si>
    <t>Березовская Д.В.                  8-916-263-34-33</t>
  </si>
  <si>
    <t>35299603-18</t>
  </si>
  <si>
    <t>не живут</t>
  </si>
  <si>
    <t>Здобнин Михаил Юрьевич</t>
  </si>
  <si>
    <t>Савинов Александр Андреевич</t>
  </si>
  <si>
    <t>02/с.1/2-Ф      эт.1/дв.9</t>
  </si>
  <si>
    <t>04/с.1-Г                 эт.2/дв.24</t>
  </si>
  <si>
    <t>35107980-18</t>
  </si>
  <si>
    <t>35175914-18</t>
  </si>
  <si>
    <t>35459411-18</t>
  </si>
  <si>
    <t>35160602-18</t>
  </si>
  <si>
    <t>35107904-18</t>
  </si>
  <si>
    <t>35175968-18</t>
  </si>
  <si>
    <t>19533465-14</t>
  </si>
  <si>
    <t>32256200-17</t>
  </si>
  <si>
    <t>26425045-16</t>
  </si>
  <si>
    <t>32255439-17</t>
  </si>
  <si>
    <t>92</t>
  </si>
  <si>
    <t>109</t>
  </si>
  <si>
    <t>36655629-18</t>
  </si>
  <si>
    <t>36395279-18</t>
  </si>
  <si>
    <t>36123417-18</t>
  </si>
  <si>
    <t>35191312-18</t>
  </si>
  <si>
    <t>36448178-18</t>
  </si>
  <si>
    <t>60</t>
  </si>
  <si>
    <t>36411482-18</t>
  </si>
  <si>
    <t>36977866-19</t>
  </si>
  <si>
    <t>Электроэнергия ИТП, кВт/ч</t>
  </si>
  <si>
    <t>36070299-19</t>
  </si>
  <si>
    <t>37232181-19</t>
  </si>
  <si>
    <t>37174446-19</t>
  </si>
  <si>
    <t>Подвал галерея 2 подъезд</t>
  </si>
  <si>
    <t>Подвал галерея 4 подъезд</t>
  </si>
  <si>
    <t>37174893-19</t>
  </si>
  <si>
    <t>Подвал корпуса 1</t>
  </si>
  <si>
    <t>37174675-19</t>
  </si>
  <si>
    <t>Эт. №24</t>
  </si>
  <si>
    <t>37550007-19</t>
  </si>
  <si>
    <t>Сербул Сергей Анатольевич</t>
  </si>
  <si>
    <t>37550570-19</t>
  </si>
  <si>
    <t>187</t>
  </si>
  <si>
    <t>37587922-19</t>
  </si>
  <si>
    <t>38204502-19</t>
  </si>
  <si>
    <t>38263552-19</t>
  </si>
  <si>
    <t>38508718-19</t>
  </si>
  <si>
    <t>38262994-19</t>
  </si>
  <si>
    <t>уст. 10.07.19</t>
  </si>
  <si>
    <t>38275076-19</t>
  </si>
  <si>
    <t>уст. 30.06.19</t>
  </si>
  <si>
    <t>Милокостов Р.В.,Милокостова И.Г.</t>
  </si>
  <si>
    <t>38421982-19</t>
  </si>
  <si>
    <t>37196061-19</t>
  </si>
  <si>
    <t>38886701-19</t>
  </si>
  <si>
    <t>аварийная лестница из. к. 3 в к.4</t>
  </si>
  <si>
    <t>Запасной выход</t>
  </si>
  <si>
    <t>38860707-19</t>
  </si>
  <si>
    <t>36714834-19    10.12.19</t>
  </si>
  <si>
    <t>39602215-19</t>
  </si>
  <si>
    <t>40851463-20</t>
  </si>
  <si>
    <t>на даче</t>
  </si>
  <si>
    <t>40351453-20</t>
  </si>
  <si>
    <t>39842469-20</t>
  </si>
  <si>
    <t>Абрашина Ольга Васильевна</t>
  </si>
  <si>
    <t>Киришко С.  эл.авт.№ 4</t>
  </si>
  <si>
    <t>17124350-13</t>
  </si>
  <si>
    <t>14498307-13</t>
  </si>
  <si>
    <t>41486841-20</t>
  </si>
  <si>
    <t>Калинина О. А.</t>
  </si>
  <si>
    <t>март</t>
  </si>
  <si>
    <t>апрель</t>
  </si>
  <si>
    <t>Месяц</t>
  </si>
  <si>
    <t>Перерасчет за март и апрель 2020 года, рубли</t>
  </si>
  <si>
    <t>начислено в платежке</t>
  </si>
  <si>
    <t>перерасчет в платежке</t>
  </si>
  <si>
    <t>Сальдо расчетов по платежке</t>
  </si>
  <si>
    <t>Требовалось начислить по расчету</t>
  </si>
  <si>
    <t>3=1-2</t>
  </si>
  <si>
    <t>перерасчет май (4-3) доначислить</t>
  </si>
  <si>
    <t>107</t>
  </si>
  <si>
    <t>41133394-20</t>
  </si>
  <si>
    <t>41316431-20</t>
  </si>
  <si>
    <t>41280921-20</t>
  </si>
  <si>
    <t>41418315-20</t>
  </si>
  <si>
    <t>41422346-20</t>
  </si>
  <si>
    <t>154</t>
  </si>
  <si>
    <t>41642371-20</t>
  </si>
  <si>
    <t>41658382-20</t>
  </si>
  <si>
    <t>42069428-20</t>
  </si>
  <si>
    <t>41677029-20</t>
  </si>
  <si>
    <t>41671499-20</t>
  </si>
  <si>
    <t>84</t>
  </si>
  <si>
    <t>43035693-20</t>
  </si>
  <si>
    <t>замена 09.12.20</t>
  </si>
  <si>
    <t>42923651-20</t>
  </si>
  <si>
    <t>РЕСО-Гарантия</t>
  </si>
  <si>
    <t>Стоянка №1</t>
  </si>
  <si>
    <t>Стоянка №2</t>
  </si>
  <si>
    <t>замена 23.12.20</t>
  </si>
  <si>
    <t>42737049-20</t>
  </si>
  <si>
    <t>42853801-20</t>
  </si>
  <si>
    <t>Розбицкий Г.Т.</t>
  </si>
  <si>
    <t xml:space="preserve">Шторы (ОДН) </t>
  </si>
  <si>
    <t>Животкова Юлия Михайловна</t>
  </si>
  <si>
    <t>Ибрагимов Саид Магомедович</t>
  </si>
  <si>
    <t>42833949-21</t>
  </si>
  <si>
    <t>43602158-21</t>
  </si>
  <si>
    <t>Куриленок Владимир Константинович</t>
  </si>
  <si>
    <t>Странгуль Е.Е.</t>
  </si>
  <si>
    <t>Фролов П.Н.</t>
  </si>
  <si>
    <t>Шуравин Андрей Вячеславович</t>
  </si>
  <si>
    <t>Каменко А.В.</t>
  </si>
  <si>
    <t>Спрогис Л.Г.</t>
  </si>
  <si>
    <t>Евдокимова В.А.</t>
  </si>
  <si>
    <t>Гапеенко Г.Д.</t>
  </si>
  <si>
    <t>Карасева Г.П.</t>
  </si>
  <si>
    <t>Семенова Е.П.</t>
  </si>
  <si>
    <t>Денисенко М.Г.</t>
  </si>
  <si>
    <t>Сочинская Н.И.</t>
  </si>
  <si>
    <t>Маликова М.Ю.</t>
  </si>
  <si>
    <t>Конева В.С.</t>
  </si>
  <si>
    <t>Семенюк В.А.</t>
  </si>
  <si>
    <t>Борисанова М.А.</t>
  </si>
  <si>
    <t>Уварова Ирина Анатольевна</t>
  </si>
  <si>
    <t>Бакуменко М.С.</t>
  </si>
  <si>
    <t>Титова Г.Д.</t>
  </si>
  <si>
    <t>Чумак Ю.В.</t>
  </si>
  <si>
    <t>Гук Е.Д.</t>
  </si>
  <si>
    <t>Акопян С.З.</t>
  </si>
  <si>
    <t>Назарова Н.Н.</t>
  </si>
  <si>
    <t>Байло А.С.</t>
  </si>
  <si>
    <t>Шелехов В.Н.</t>
  </si>
  <si>
    <t>Джуман Н.И.</t>
  </si>
  <si>
    <t>16216-13</t>
  </si>
  <si>
    <t>27641875-16</t>
  </si>
  <si>
    <t>25161974-16</t>
  </si>
  <si>
    <t>10453787-12</t>
  </si>
  <si>
    <t>31205401-17</t>
  </si>
  <si>
    <t>43602098-21</t>
  </si>
  <si>
    <t>26716661-16</t>
  </si>
  <si>
    <t>28166336-16</t>
  </si>
  <si>
    <t>22219490-15</t>
  </si>
  <si>
    <t>19904342-14</t>
  </si>
  <si>
    <t>25263550-16</t>
  </si>
  <si>
    <t>23692259-15</t>
  </si>
  <si>
    <t>19353109-14</t>
  </si>
  <si>
    <t>22967257-15</t>
  </si>
  <si>
    <t xml:space="preserve">00503042-06 </t>
  </si>
  <si>
    <t>14540911-13</t>
  </si>
  <si>
    <t>30023285-17</t>
  </si>
  <si>
    <t>25156027-16</t>
  </si>
  <si>
    <t>25230552-16</t>
  </si>
  <si>
    <t>28083304-16</t>
  </si>
  <si>
    <t>26424570-16</t>
  </si>
  <si>
    <t>22154442-15</t>
  </si>
  <si>
    <t>18964612-14</t>
  </si>
  <si>
    <t>20500250-14</t>
  </si>
  <si>
    <t>16308929-13</t>
  </si>
  <si>
    <t>25160317-16</t>
  </si>
  <si>
    <t>19565305-14</t>
  </si>
  <si>
    <t>26638242-16</t>
  </si>
  <si>
    <t>20510715-14</t>
  </si>
  <si>
    <t>32261607-17</t>
  </si>
  <si>
    <t>28846954-16</t>
  </si>
  <si>
    <t>32034595-17</t>
  </si>
  <si>
    <t>29642683-17</t>
  </si>
  <si>
    <t>18933715-14</t>
  </si>
  <si>
    <t>14225046-13</t>
  </si>
  <si>
    <t>21507940-15</t>
  </si>
  <si>
    <t>17335181-14</t>
  </si>
  <si>
    <t>19339866-14</t>
  </si>
  <si>
    <t>23582792-15</t>
  </si>
  <si>
    <t>20512138-14</t>
  </si>
  <si>
    <t>20027676-14</t>
  </si>
  <si>
    <t>1786426-14</t>
  </si>
  <si>
    <t>17876039-14</t>
  </si>
  <si>
    <t>23191960-15</t>
  </si>
  <si>
    <t>Белобородова Т.А.</t>
  </si>
  <si>
    <t>Сарапин Павел Ефимович</t>
  </si>
  <si>
    <t>Летин М.А.</t>
  </si>
  <si>
    <t>Гришенкова Н.Г.</t>
  </si>
  <si>
    <t>18819929-14</t>
  </si>
  <si>
    <t>23749732-15</t>
  </si>
  <si>
    <t>14568568-13</t>
  </si>
  <si>
    <t>22218289-15</t>
  </si>
  <si>
    <t>502989-6</t>
  </si>
  <si>
    <t>27727551-16</t>
  </si>
  <si>
    <t>26415828-16</t>
  </si>
  <si>
    <t>16418223-13</t>
  </si>
  <si>
    <t>32034471-17</t>
  </si>
  <si>
    <t>31865202-17</t>
  </si>
  <si>
    <t>16611953-13</t>
  </si>
  <si>
    <t>22219564-15</t>
  </si>
  <si>
    <t>19352007-14</t>
  </si>
  <si>
    <t>22214358-15</t>
  </si>
  <si>
    <t>15243725-05</t>
  </si>
  <si>
    <t>Чудин Д.В.</t>
  </si>
  <si>
    <t>Велиева П.Р.</t>
  </si>
  <si>
    <t>Комисаров К.В.</t>
  </si>
  <si>
    <t>Санченко Д.А.</t>
  </si>
  <si>
    <t>Ковалев А.Д.</t>
  </si>
  <si>
    <t>Чтчян В.К.</t>
  </si>
  <si>
    <t>Ковалева Н.В.</t>
  </si>
  <si>
    <t>Преображенская Т.А.</t>
  </si>
  <si>
    <t>Логинова Б.Г.</t>
  </si>
  <si>
    <t>Абрашина В.А.</t>
  </si>
  <si>
    <t>Меклер Т.М.</t>
  </si>
  <si>
    <t>Тумасьева Ю.И.</t>
  </si>
  <si>
    <t>24335286-15</t>
  </si>
  <si>
    <t>26423560-16</t>
  </si>
  <si>
    <t>28314632-16</t>
  </si>
  <si>
    <t>31825454-17</t>
  </si>
  <si>
    <t>22218687-15</t>
  </si>
  <si>
    <t>26424703-16</t>
  </si>
  <si>
    <t>16319790-13</t>
  </si>
  <si>
    <t>25159836-16</t>
  </si>
  <si>
    <t>151925980-13</t>
  </si>
  <si>
    <t>26625613-16</t>
  </si>
  <si>
    <t>20091504-14</t>
  </si>
  <si>
    <t>20512124-16</t>
  </si>
  <si>
    <t>24623919-18</t>
  </si>
  <si>
    <t>198720047-14</t>
  </si>
  <si>
    <t>32111635-17</t>
  </si>
  <si>
    <t>00516142-05</t>
  </si>
  <si>
    <t>29248240-17</t>
  </si>
  <si>
    <t>28146987-16</t>
  </si>
  <si>
    <t>29749936-17</t>
  </si>
  <si>
    <t>25146771-16</t>
  </si>
  <si>
    <t>20488111-14</t>
  </si>
  <si>
    <t>33414142-18</t>
  </si>
  <si>
    <t>18622062-14</t>
  </si>
  <si>
    <t>Ким П.Т.</t>
  </si>
  <si>
    <t>Климовских А.В.</t>
  </si>
  <si>
    <t>Цыдренкова И.Д.</t>
  </si>
  <si>
    <t>Волкова О.А.</t>
  </si>
  <si>
    <t>Писарева Е.И.</t>
  </si>
  <si>
    <t>Евсеева М.В.</t>
  </si>
  <si>
    <t>Тараторина Т.В.</t>
  </si>
  <si>
    <t>25235248-16</t>
  </si>
  <si>
    <t>31865158-17</t>
  </si>
  <si>
    <t>15438829-13</t>
  </si>
  <si>
    <t>17811893-14</t>
  </si>
  <si>
    <t>24321425-15</t>
  </si>
  <si>
    <t>376955-05</t>
  </si>
  <si>
    <t>20306157-14</t>
  </si>
  <si>
    <t>23087292-15</t>
  </si>
  <si>
    <t>22193134-15</t>
  </si>
  <si>
    <t>18910602-14</t>
  </si>
  <si>
    <t>26634617-16</t>
  </si>
  <si>
    <t>0249669-05</t>
  </si>
  <si>
    <t>30165117-17</t>
  </si>
  <si>
    <t>00379790-05</t>
  </si>
  <si>
    <t>17815057-14</t>
  </si>
  <si>
    <t>20066574-14</t>
  </si>
  <si>
    <t>25161824-16</t>
  </si>
  <si>
    <t>17864919-14</t>
  </si>
  <si>
    <t>00379104-05</t>
  </si>
  <si>
    <t>23337831-15</t>
  </si>
  <si>
    <t>43825747-21</t>
  </si>
  <si>
    <t>01298657-07</t>
  </si>
  <si>
    <t>00379650-05</t>
  </si>
  <si>
    <t>00380757-05</t>
  </si>
  <si>
    <t>00377357-05</t>
  </si>
  <si>
    <t>23296844-15</t>
  </si>
  <si>
    <t>16571975-13</t>
  </si>
  <si>
    <t>19352395-14</t>
  </si>
  <si>
    <t>Прокуронова Наталья Александровна</t>
  </si>
  <si>
    <t>Евдокимова Наталья Валерьевна</t>
  </si>
  <si>
    <t>Борискина Наталья Владимировна</t>
  </si>
  <si>
    <t>Пустовойт  Иван Александрович</t>
  </si>
  <si>
    <t>Селезнев Илья Владимирович</t>
  </si>
  <si>
    <t>31835230-17</t>
  </si>
  <si>
    <t>28074731-16</t>
  </si>
  <si>
    <t>26733229-16</t>
  </si>
  <si>
    <t>1410996-13</t>
  </si>
  <si>
    <t>20048648-14</t>
  </si>
  <si>
    <t>26624370-16</t>
  </si>
  <si>
    <t>16213199-13</t>
  </si>
  <si>
    <t>19356901-14</t>
  </si>
  <si>
    <t>14312652-13</t>
  </si>
  <si>
    <t>16372096-13</t>
  </si>
  <si>
    <t>16307529-13</t>
  </si>
  <si>
    <t>00377003-05</t>
  </si>
  <si>
    <t>02232588-08</t>
  </si>
  <si>
    <t>16312194-13</t>
  </si>
  <si>
    <t>19872138-14</t>
  </si>
  <si>
    <t>28847755-16</t>
  </si>
  <si>
    <t>28127173-16</t>
  </si>
  <si>
    <t>18592961-14</t>
  </si>
  <si>
    <t>32609879-17</t>
  </si>
  <si>
    <t>32222265-17</t>
  </si>
  <si>
    <t>25840122-16</t>
  </si>
  <si>
    <t>23612707-15</t>
  </si>
  <si>
    <t xml:space="preserve">689506-07 </t>
  </si>
  <si>
    <t>164182293-13</t>
  </si>
  <si>
    <t>29248259-17</t>
  </si>
  <si>
    <t>29811404-17</t>
  </si>
  <si>
    <t>0253093-05</t>
  </si>
  <si>
    <t>00379699-05</t>
  </si>
  <si>
    <t>0282084-05</t>
  </si>
  <si>
    <t>16456736-13</t>
  </si>
  <si>
    <t xml:space="preserve">Казаков Александр Юрьевич    </t>
  </si>
  <si>
    <t>Добролович Ольга Леонтьевна</t>
  </si>
  <si>
    <t>Микляев Виктор Валентинович</t>
  </si>
  <si>
    <t>Носова Юлия Евгеньевна</t>
  </si>
  <si>
    <t xml:space="preserve">Горьков Олег Алексеевич         </t>
  </si>
  <si>
    <t>Григорьева Светлана Александровна</t>
  </si>
  <si>
    <t>Мирошниченко Владислав  Владимирович</t>
  </si>
  <si>
    <t>Гавриленко Артем Борисович</t>
  </si>
  <si>
    <t>Тарасов Б.В.</t>
  </si>
  <si>
    <t>Борисова С.И.</t>
  </si>
  <si>
    <t>Даниловская А.А.</t>
  </si>
  <si>
    <t>Рахматиллаев Холмурод Очилдиевич</t>
  </si>
  <si>
    <t>0281596-05</t>
  </si>
  <si>
    <t>00347361-05</t>
  </si>
  <si>
    <t>27830175-16</t>
  </si>
  <si>
    <t>32062357-17</t>
  </si>
  <si>
    <t>23191446-15</t>
  </si>
  <si>
    <t>26411561-16</t>
  </si>
  <si>
    <t>22103132-15</t>
  </si>
  <si>
    <t>07523287-11</t>
  </si>
  <si>
    <t>20511657-14</t>
  </si>
  <si>
    <t>23676080-15</t>
  </si>
  <si>
    <t>00377101-05</t>
  </si>
  <si>
    <t>19040870-14</t>
  </si>
  <si>
    <t>22945499-15</t>
  </si>
  <si>
    <t>23501893-15</t>
  </si>
  <si>
    <t>25161006-16</t>
  </si>
  <si>
    <t>31537612-17</t>
  </si>
  <si>
    <t>27188681-16</t>
  </si>
  <si>
    <t>26741516-16</t>
  </si>
  <si>
    <t>00377041-05</t>
  </si>
  <si>
    <t>00377038-05</t>
  </si>
  <si>
    <t>00378912-05</t>
  </si>
  <si>
    <t>0281710-05</t>
  </si>
  <si>
    <t>16011120-13</t>
  </si>
  <si>
    <t>28152826-16</t>
  </si>
  <si>
    <t>19862098-14</t>
  </si>
  <si>
    <t>26425059-16</t>
  </si>
  <si>
    <t>26633216-16</t>
  </si>
  <si>
    <t>16695511-13</t>
  </si>
  <si>
    <t>23317638-15</t>
  </si>
  <si>
    <t>32251055-17</t>
  </si>
  <si>
    <t>27987277-16</t>
  </si>
  <si>
    <t>25143565-16</t>
  </si>
  <si>
    <t>30023211-17</t>
  </si>
  <si>
    <t>17124388-13</t>
  </si>
  <si>
    <t>20389294-14</t>
  </si>
  <si>
    <t>25263873-16</t>
  </si>
  <si>
    <t>31516051-17</t>
  </si>
  <si>
    <t>26315386-16</t>
  </si>
  <si>
    <t>28177250-16</t>
  </si>
  <si>
    <t>53018558-05</t>
  </si>
  <si>
    <t>Серегин Александр Юрьевич</t>
  </si>
  <si>
    <t>Моржев Илья Олегович</t>
  </si>
  <si>
    <t>Евдокимова Валентина Анатольевна</t>
  </si>
  <si>
    <t>35577725-18</t>
  </si>
  <si>
    <t>20500384-14</t>
  </si>
  <si>
    <t>25144828-16</t>
  </si>
  <si>
    <t>32096836-17</t>
  </si>
  <si>
    <t>23506817-15</t>
  </si>
  <si>
    <t>43601603-21</t>
  </si>
  <si>
    <t>43736974-21</t>
  </si>
  <si>
    <t xml:space="preserve">ТСЖ </t>
  </si>
  <si>
    <t>офис</t>
  </si>
  <si>
    <t>мастерская</t>
  </si>
  <si>
    <t>011695158724862</t>
  </si>
  <si>
    <t xml:space="preserve">   Юдин</t>
  </si>
  <si>
    <t>44144716-21</t>
  </si>
  <si>
    <t>44328637-21</t>
  </si>
  <si>
    <t>на продаже</t>
  </si>
  <si>
    <t>43801040-21</t>
  </si>
  <si>
    <t>03/с.2-Ф      эт.1/дв.7</t>
  </si>
  <si>
    <t>Трухан В.М.</t>
  </si>
  <si>
    <t>БОКС №24</t>
  </si>
  <si>
    <t>Петухов Т.В. (Детские товары)</t>
  </si>
  <si>
    <t>806-21</t>
  </si>
  <si>
    <t>Пухаев Станислав Алиханович</t>
  </si>
  <si>
    <t>Электроснабжение ИПУ, кВт/ч</t>
  </si>
  <si>
    <t>17926612</t>
  </si>
  <si>
    <t xml:space="preserve"> (ОДН) Свободно             </t>
  </si>
  <si>
    <t>Соколова Татьяна Николаевна</t>
  </si>
  <si>
    <t>Свободно (ОДН)</t>
  </si>
  <si>
    <t xml:space="preserve">Шептикин (ОДН) </t>
  </si>
  <si>
    <t>68225997-21</t>
  </si>
  <si>
    <t>замена 23.11.21</t>
  </si>
  <si>
    <t>Электроснабжение корп.3, кВт/ч</t>
  </si>
  <si>
    <t>Кол-во гаражей</t>
  </si>
  <si>
    <t>На 1 гараж, кВт/ч</t>
  </si>
  <si>
    <t>Расчет возмещения стоимости коммунальных услуг по гаражу - корпус 3</t>
  </si>
  <si>
    <t>45798565-22</t>
  </si>
  <si>
    <t>45754540-21</t>
  </si>
  <si>
    <t>46213211-22</t>
  </si>
  <si>
    <t>4/ 151-178</t>
  </si>
  <si>
    <t>011067171089-22</t>
  </si>
  <si>
    <t>выкл.</t>
  </si>
  <si>
    <t>46606965-22</t>
  </si>
  <si>
    <t>22064885-22</t>
  </si>
  <si>
    <t>46689951-22</t>
  </si>
  <si>
    <t xml:space="preserve">Новикова Татьяна Семеновна </t>
  </si>
  <si>
    <r>
      <t xml:space="preserve">Автостоянка      № 2 </t>
    </r>
    <r>
      <rPr>
        <b/>
        <sz val="8"/>
        <rFont val="Arial Cyr"/>
        <charset val="204"/>
      </rPr>
      <t>ШАУРМА</t>
    </r>
  </si>
  <si>
    <t>60194612-21</t>
  </si>
  <si>
    <t>Огородников Д.В.</t>
  </si>
  <si>
    <t>Коэффициент потерь</t>
  </si>
  <si>
    <t>Расход электроэнергии по корпусу 7 (отопление)</t>
  </si>
  <si>
    <t xml:space="preserve">АЯКС      </t>
  </si>
  <si>
    <t xml:space="preserve">    ООО "АЛЬФА"</t>
  </si>
  <si>
    <t>Рубаник Р.В. - Котков А.Г.            (Кофейня)</t>
  </si>
  <si>
    <t>46905407-22</t>
  </si>
  <si>
    <t>46583292-22</t>
  </si>
  <si>
    <t>46560980-22</t>
  </si>
  <si>
    <t>46223996-22</t>
  </si>
  <si>
    <t>46915828-22</t>
  </si>
  <si>
    <t>Декабрь 2022г.</t>
  </si>
  <si>
    <t>№ 9 Чукмасова</t>
  </si>
  <si>
    <t>Вымпелком "Билайн" галерея корп. 2</t>
  </si>
  <si>
    <t>Вымпелком "Билайн" подвал корп. 1</t>
  </si>
  <si>
    <t xml:space="preserve"> кв.м. - площадь всех помещений, находящихся в собственности МКД</t>
  </si>
  <si>
    <t>Март</t>
  </si>
  <si>
    <t>СПРАВОЧНАЯ ИНФОРМАЦИЯ потребление коммунальных услуг в здании по адресу г.Химки, ул.Лавочкина, д.13 март 2023г.</t>
  </si>
  <si>
    <t>47449359-22</t>
  </si>
  <si>
    <t>Эвакуационный выход</t>
  </si>
  <si>
    <t>Офис</t>
  </si>
  <si>
    <t>Мастерская</t>
  </si>
  <si>
    <t>Показания счетчика на начало месяца</t>
  </si>
  <si>
    <t>ИТОГО:</t>
  </si>
  <si>
    <t>ТСЖ к.2</t>
  </si>
  <si>
    <t>ипу</t>
  </si>
  <si>
    <t>к.1</t>
  </si>
  <si>
    <t>к.2</t>
  </si>
  <si>
    <t>к.3</t>
  </si>
  <si>
    <t>к.7</t>
  </si>
  <si>
    <t>разница</t>
  </si>
  <si>
    <t>пл. в соб.</t>
  </si>
  <si>
    <t>одпу</t>
  </si>
  <si>
    <t>одпу+моп</t>
  </si>
  <si>
    <t>итого</t>
  </si>
  <si>
    <t>на кв.м</t>
  </si>
  <si>
    <t>неж. пом.</t>
  </si>
  <si>
    <t>№ 19А - внутр. двор. эл.щит. №2</t>
  </si>
  <si>
    <t>итого на ОДН:</t>
  </si>
  <si>
    <t>Полле</t>
  </si>
  <si>
    <t>Масла</t>
  </si>
  <si>
    <t>Тишина М.А.</t>
  </si>
  <si>
    <t>Дворник (ОДН)</t>
  </si>
  <si>
    <t xml:space="preserve">(ОДН)                  </t>
  </si>
  <si>
    <t>22207294-23</t>
  </si>
  <si>
    <t>23087284-23</t>
  </si>
  <si>
    <t>22069699-23</t>
  </si>
  <si>
    <t>22077479-23</t>
  </si>
  <si>
    <t>23071282-23</t>
  </si>
  <si>
    <t>23087548-23</t>
  </si>
  <si>
    <t>22314966-22</t>
  </si>
  <si>
    <t>22273382-22</t>
  </si>
  <si>
    <t>СПРАВОЧНАЯ ИНФОРМАЦИЯ потребление коммунальных услуг в здании по адресу г.Химки, ул.Лавочкина, д.13 декабрь 2023г.</t>
  </si>
  <si>
    <t>Декабрь 2023 года</t>
  </si>
  <si>
    <t>Декабрь</t>
  </si>
  <si>
    <t>по потреблению электроэнергии за период с  24.11.2023г. по  18.12.2023г.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</si>
</sst>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&quot;-&quot;???_р_._-;_-@_-"/>
    <numFmt numFmtId="167" formatCode="_-* #,##0_р_._-;\-* #,##0_р_._-;_-* &quot;-&quot;??_р_._-;_-@_-"/>
    <numFmt numFmtId="168" formatCode="_-* #,##0.000_р_._-;\-* #,##0.000_р_._-;_-* &quot;-&quot;??_р_._-;_-@_-"/>
    <numFmt numFmtId="169" formatCode="0.0%"/>
    <numFmt numFmtId="170" formatCode="_(* #,##0.00_);_(* \(#,##0.00\);_(* &quot;-&quot;??_);_(@_)"/>
    <numFmt numFmtId="171" formatCode="0.000"/>
    <numFmt numFmtId="172" formatCode="0.0"/>
    <numFmt numFmtId="173" formatCode="_-* #,##0.0000\ _₽_-;\-* #,##0.0000\ _₽_-;_-* &quot;-&quot;??\ _₽_-;_-@_-"/>
    <numFmt numFmtId="174" formatCode="0;[Red]0"/>
    <numFmt numFmtId="175" formatCode="0.0000"/>
    <numFmt numFmtId="176" formatCode="_-* #,##0.0000_р_._-;\-* #,##0.0000_р_._-;_-* &quot;-&quot;??_р_._-;_-@_-"/>
    <numFmt numFmtId="177" formatCode="[$-419]d\ mmm;@"/>
    <numFmt numFmtId="178" formatCode="_-* #,##0.0_р_._-;\-* #,##0.0_р_._-;_-* &quot;-&quot;??_р_._-;_-@_-"/>
    <numFmt numFmtId="179" formatCode="_-* #,##0.00000_р_._-;\-* #,##0.00000_р_._-;_-* &quot;-&quot;??_р_._-;_-@_-"/>
  </numFmts>
  <fonts count="8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indexed="8"/>
      <name val="Calibri"/>
      <family val="2"/>
      <charset val="204"/>
    </font>
    <font>
      <sz val="8"/>
      <name val="Arial Cyr"/>
      <charset val="204"/>
    </font>
    <font>
      <b/>
      <u val="singleAccounting"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8"/>
      <name val="Arial Cyr"/>
      <charset val="204"/>
    </font>
    <font>
      <i/>
      <sz val="11"/>
      <name val="Calibri"/>
      <family val="2"/>
      <charset val="204"/>
    </font>
    <font>
      <i/>
      <sz val="9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u/>
      <sz val="9"/>
      <name val="Arial Cyr"/>
      <charset val="204"/>
    </font>
    <font>
      <b/>
      <u/>
      <sz val="9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color indexed="9"/>
      <name val="Arial Cyr"/>
      <charset val="204"/>
    </font>
    <font>
      <sz val="10"/>
      <color indexed="55"/>
      <name val="Arial Cyr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b/>
      <sz val="8"/>
      <color indexed="9"/>
      <name val="Arial Cyr"/>
      <charset val="204"/>
    </font>
    <font>
      <b/>
      <sz val="16"/>
      <name val="Calibri"/>
      <family val="2"/>
      <charset val="204"/>
    </font>
    <font>
      <sz val="6"/>
      <color indexed="9"/>
      <name val="Arial Cyr"/>
      <charset val="204"/>
    </font>
    <font>
      <b/>
      <sz val="7"/>
      <color indexed="9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i/>
      <sz val="12"/>
      <color indexed="8"/>
      <name val="Calibri"/>
      <family val="2"/>
      <charset val="204"/>
    </font>
    <font>
      <b/>
      <sz val="6"/>
      <color indexed="9"/>
      <name val="Arial Cyr"/>
      <charset val="204"/>
    </font>
    <font>
      <b/>
      <u/>
      <sz val="16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u/>
      <sz val="8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8"/>
      <color theme="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 Cyr"/>
      <charset val="204"/>
    </font>
    <font>
      <b/>
      <u/>
      <sz val="10"/>
      <color rgb="FFFF0000"/>
      <name val="Arial Cyr"/>
      <charset val="204"/>
    </font>
    <font>
      <b/>
      <sz val="9"/>
      <color theme="1"/>
      <name val="Arial Cyr"/>
      <charset val="204"/>
    </font>
    <font>
      <b/>
      <sz val="10"/>
      <color theme="1"/>
      <name val="Arial Cyr"/>
      <charset val="204"/>
    </font>
    <font>
      <sz val="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sz val="18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u val="singleAccounting"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9"/>
      <color theme="1"/>
      <name val="Arial Cyr"/>
      <charset val="204"/>
    </font>
    <font>
      <b/>
      <i/>
      <u val="singleAccounting"/>
      <sz val="10"/>
      <name val="Arial Cyr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9"/>
      <name val="Arial"/>
      <family val="2"/>
      <charset val="204"/>
    </font>
    <font>
      <b/>
      <sz val="7"/>
      <name val="Times New Roman"/>
      <family val="1"/>
      <charset val="204"/>
    </font>
    <font>
      <b/>
      <sz val="12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</cellStyleXfs>
  <cellXfs count="890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/>
    <xf numFmtId="49" fontId="8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5" fillId="0" borderId="0" xfId="0" applyNumberFormat="1" applyFont="1"/>
    <xf numFmtId="49" fontId="5" fillId="0" borderId="2" xfId="0" applyNumberFormat="1" applyFont="1" applyBorder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0" borderId="2" xfId="0" applyFont="1" applyBorder="1"/>
    <xf numFmtId="0" fontId="8" fillId="2" borderId="5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 wrapText="1"/>
    </xf>
    <xf numFmtId="0" fontId="8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13" fillId="0" borderId="0" xfId="0" applyFont="1"/>
    <xf numFmtId="166" fontId="0" fillId="0" borderId="0" xfId="0" applyNumberFormat="1"/>
    <xf numFmtId="0" fontId="0" fillId="0" borderId="8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0" fillId="0" borderId="8" xfId="0" applyBorder="1"/>
    <xf numFmtId="168" fontId="16" fillId="0" borderId="7" xfId="1" applyNumberFormat="1" applyFont="1" applyBorder="1"/>
    <xf numFmtId="166" fontId="0" fillId="0" borderId="7" xfId="0" applyNumberFormat="1" applyBorder="1"/>
    <xf numFmtId="165" fontId="16" fillId="0" borderId="7" xfId="1" applyFont="1" applyBorder="1"/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inden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165" fontId="16" fillId="0" borderId="15" xfId="1" applyFont="1" applyBorder="1"/>
    <xf numFmtId="49" fontId="11" fillId="2" borderId="15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166" fontId="0" fillId="0" borderId="14" xfId="0" applyNumberFormat="1" applyBorder="1"/>
    <xf numFmtId="0" fontId="18" fillId="2" borderId="16" xfId="0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indent="1"/>
    </xf>
    <xf numFmtId="49" fontId="11" fillId="2" borderId="18" xfId="0" applyNumberFormat="1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49" fontId="11" fillId="2" borderId="20" xfId="0" applyNumberFormat="1" applyFont="1" applyFill="1" applyBorder="1" applyAlignment="1">
      <alignment horizontal="left" vertical="center" wrapText="1"/>
    </xf>
    <xf numFmtId="49" fontId="18" fillId="0" borderId="21" xfId="0" applyNumberFormat="1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8" fillId="2" borderId="21" xfId="0" applyNumberFormat="1" applyFont="1" applyFill="1" applyBorder="1" applyAlignment="1">
      <alignment horizontal="left" vertical="center" wrapText="1"/>
    </xf>
    <xf numFmtId="0" fontId="0" fillId="0" borderId="13" xfId="0" applyBorder="1"/>
    <xf numFmtId="49" fontId="11" fillId="2" borderId="22" xfId="0" applyNumberFormat="1" applyFont="1" applyFill="1" applyBorder="1" applyAlignment="1">
      <alignment horizontal="left" vertical="center" wrapText="1"/>
    </xf>
    <xf numFmtId="49" fontId="18" fillId="2" borderId="14" xfId="0" applyNumberFormat="1" applyFont="1" applyFill="1" applyBorder="1" applyAlignment="1">
      <alignment horizontal="left" vertical="center" wrapText="1"/>
    </xf>
    <xf numFmtId="49" fontId="11" fillId="2" borderId="23" xfId="0" applyNumberFormat="1" applyFont="1" applyFill="1" applyBorder="1" applyAlignment="1">
      <alignment horizontal="left" vertical="center" indent="1"/>
    </xf>
    <xf numFmtId="49" fontId="0" fillId="0" borderId="14" xfId="0" applyNumberFormat="1" applyBorder="1"/>
    <xf numFmtId="49" fontId="0" fillId="0" borderId="7" xfId="0" applyNumberFormat="1" applyBorder="1"/>
    <xf numFmtId="0" fontId="0" fillId="0" borderId="10" xfId="0" applyBorder="1"/>
    <xf numFmtId="0" fontId="0" fillId="0" borderId="14" xfId="0" applyBorder="1"/>
    <xf numFmtId="165" fontId="19" fillId="0" borderId="8" xfId="1" applyFont="1" applyBorder="1"/>
    <xf numFmtId="165" fontId="20" fillId="0" borderId="15" xfId="0" applyNumberFormat="1" applyFont="1" applyBorder="1"/>
    <xf numFmtId="0" fontId="0" fillId="0" borderId="11" xfId="0" applyBorder="1"/>
    <xf numFmtId="49" fontId="11" fillId="2" borderId="24" xfId="0" applyNumberFormat="1" applyFont="1" applyFill="1" applyBorder="1" applyAlignment="1">
      <alignment horizontal="left" vertical="center" wrapText="1"/>
    </xf>
    <xf numFmtId="0" fontId="0" fillId="0" borderId="21" xfId="0" applyBorder="1"/>
    <xf numFmtId="49" fontId="0" fillId="2" borderId="7" xfId="1" applyNumberFormat="1" applyFont="1" applyFill="1" applyBorder="1" applyAlignment="1">
      <alignment horizontal="left" vertical="center"/>
    </xf>
    <xf numFmtId="49" fontId="0" fillId="2" borderId="7" xfId="0" applyNumberForma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0" fillId="2" borderId="7" xfId="0" applyNumberForma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15" xfId="0" applyNumberFormat="1" applyBorder="1"/>
    <xf numFmtId="49" fontId="0" fillId="0" borderId="11" xfId="0" applyNumberFormat="1" applyBorder="1"/>
    <xf numFmtId="165" fontId="21" fillId="0" borderId="8" xfId="1" applyFont="1" applyBorder="1"/>
    <xf numFmtId="165" fontId="22" fillId="0" borderId="7" xfId="1" applyFont="1" applyBorder="1"/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14" fontId="2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/>
    <xf numFmtId="49" fontId="0" fillId="0" borderId="0" xfId="0" applyNumberFormat="1" applyAlignment="1">
      <alignment horizontal="left" vertical="center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9" fillId="0" borderId="0" xfId="0" applyFont="1"/>
    <xf numFmtId="0" fontId="29" fillId="3" borderId="0" xfId="0" applyFont="1" applyFill="1"/>
    <xf numFmtId="0" fontId="0" fillId="0" borderId="1" xfId="0" applyBorder="1"/>
    <xf numFmtId="0" fontId="25" fillId="0" borderId="0" xfId="0" applyFont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0" fontId="13" fillId="2" borderId="0" xfId="0" applyFont="1" applyFill="1" applyAlignment="1">
      <alignment horizontal="left"/>
    </xf>
    <xf numFmtId="168" fontId="14" fillId="2" borderId="0" xfId="1" applyNumberFormat="1" applyFont="1" applyFill="1" applyAlignment="1">
      <alignment horizontal="center"/>
    </xf>
    <xf numFmtId="0" fontId="0" fillId="2" borderId="0" xfId="0" applyFill="1"/>
    <xf numFmtId="49" fontId="5" fillId="0" borderId="0" xfId="0" applyNumberFormat="1" applyFont="1" applyAlignment="1">
      <alignment horizontal="left"/>
    </xf>
    <xf numFmtId="0" fontId="6" fillId="4" borderId="0" xfId="0" applyFont="1" applyFill="1" applyAlignment="1">
      <alignment horizontal="right"/>
    </xf>
    <xf numFmtId="0" fontId="8" fillId="0" borderId="28" xfId="0" applyFont="1" applyBorder="1" applyAlignment="1">
      <alignment horizontal="left"/>
    </xf>
    <xf numFmtId="0" fontId="6" fillId="0" borderId="0" xfId="0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0" fontId="25" fillId="0" borderId="0" xfId="0" applyFont="1"/>
    <xf numFmtId="49" fontId="11" fillId="2" borderId="11" xfId="0" applyNumberFormat="1" applyFont="1" applyFill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7" fillId="5" borderId="31" xfId="0" applyFont="1" applyFill="1" applyBorder="1" applyAlignment="1">
      <alignment horizontal="left" vertical="center" wrapText="1"/>
    </xf>
    <xf numFmtId="0" fontId="27" fillId="5" borderId="32" xfId="0" applyFont="1" applyFill="1" applyBorder="1" applyAlignment="1">
      <alignment horizontal="left" vertical="center" wrapText="1"/>
    </xf>
    <xf numFmtId="0" fontId="27" fillId="5" borderId="3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0" borderId="28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8" fillId="0" borderId="3" xfId="0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23" fillId="4" borderId="0" xfId="0" applyFont="1" applyFill="1" applyAlignment="1">
      <alignment horizontal="right"/>
    </xf>
    <xf numFmtId="49" fontId="8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3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7" fillId="5" borderId="26" xfId="0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7" fillId="0" borderId="29" xfId="0" applyFont="1" applyBorder="1" applyAlignment="1">
      <alignment horizontal="left" wrapText="1"/>
    </xf>
    <xf numFmtId="0" fontId="7" fillId="2" borderId="28" xfId="0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7" fillId="5" borderId="0" xfId="0" applyFont="1" applyFill="1"/>
    <xf numFmtId="0" fontId="9" fillId="0" borderId="2" xfId="0" applyFont="1" applyBorder="1" applyAlignment="1">
      <alignment horizontal="left" vertical="top"/>
    </xf>
    <xf numFmtId="49" fontId="11" fillId="2" borderId="7" xfId="0" applyNumberFormat="1" applyFont="1" applyFill="1" applyBorder="1" applyAlignment="1">
      <alignment vertical="center"/>
    </xf>
    <xf numFmtId="168" fontId="14" fillId="7" borderId="0" xfId="1" applyNumberFormat="1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6" fillId="7" borderId="0" xfId="0" applyFont="1" applyFill="1"/>
    <xf numFmtId="169" fontId="15" fillId="7" borderId="0" xfId="1" applyNumberFormat="1" applyFont="1" applyFill="1" applyAlignment="1">
      <alignment horizontal="center"/>
    </xf>
    <xf numFmtId="168" fontId="15" fillId="7" borderId="0" xfId="1" applyNumberFormat="1" applyFont="1" applyFill="1" applyAlignment="1">
      <alignment horizontal="center"/>
    </xf>
    <xf numFmtId="165" fontId="17" fillId="0" borderId="7" xfId="1" applyFont="1" applyBorder="1" applyAlignment="1">
      <alignment horizontal="center"/>
    </xf>
    <xf numFmtId="165" fontId="0" fillId="0" borderId="10" xfId="0" applyNumberFormat="1" applyBorder="1"/>
    <xf numFmtId="49" fontId="11" fillId="2" borderId="37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5" fontId="17" fillId="0" borderId="11" xfId="1" applyFont="1" applyBorder="1" applyAlignment="1">
      <alignment horizontal="center"/>
    </xf>
    <xf numFmtId="165" fontId="17" fillId="0" borderId="24" xfId="1" applyFont="1" applyBorder="1" applyAlignment="1">
      <alignment horizontal="center"/>
    </xf>
    <xf numFmtId="165" fontId="0" fillId="0" borderId="8" xfId="0" applyNumberFormat="1" applyBorder="1"/>
    <xf numFmtId="165" fontId="38" fillId="0" borderId="8" xfId="1" applyFont="1" applyBorder="1"/>
    <xf numFmtId="165" fontId="38" fillId="0" borderId="7" xfId="1" applyFont="1" applyBorder="1"/>
    <xf numFmtId="0" fontId="34" fillId="0" borderId="0" xfId="0" applyFont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165" fontId="16" fillId="0" borderId="8" xfId="1" applyFont="1" applyBorder="1"/>
    <xf numFmtId="49" fontId="8" fillId="2" borderId="8" xfId="0" applyNumberFormat="1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left" vertical="center" wrapText="1"/>
    </xf>
    <xf numFmtId="167" fontId="8" fillId="9" borderId="8" xfId="1" applyNumberFormat="1" applyFont="1" applyFill="1" applyBorder="1" applyAlignment="1">
      <alignment vertical="center"/>
    </xf>
    <xf numFmtId="167" fontId="8" fillId="0" borderId="8" xfId="1" applyNumberFormat="1" applyFont="1" applyBorder="1" applyAlignment="1">
      <alignment horizontal="left" vertical="center" wrapText="1"/>
    </xf>
    <xf numFmtId="167" fontId="26" fillId="0" borderId="12" xfId="1" applyNumberFormat="1" applyFont="1" applyBorder="1" applyAlignment="1">
      <alignment horizontal="left" vertical="center" wrapText="1"/>
    </xf>
    <xf numFmtId="167" fontId="30" fillId="0" borderId="10" xfId="1" applyNumberFormat="1" applyFont="1" applyBorder="1"/>
    <xf numFmtId="49" fontId="25" fillId="0" borderId="0" xfId="0" applyNumberFormat="1" applyFont="1" applyAlignment="1">
      <alignment horizontal="left" vertical="center" wrapText="1"/>
    </xf>
    <xf numFmtId="14" fontId="26" fillId="0" borderId="26" xfId="0" applyNumberFormat="1" applyFont="1" applyBorder="1" applyAlignment="1">
      <alignment wrapText="1"/>
    </xf>
    <xf numFmtId="49" fontId="8" fillId="2" borderId="5" xfId="1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1" fillId="0" borderId="2" xfId="0" applyFont="1" applyBorder="1" applyAlignment="1">
      <alignment wrapText="1"/>
    </xf>
    <xf numFmtId="0" fontId="46" fillId="0" borderId="0" xfId="0" applyFont="1" applyAlignment="1">
      <alignment horizontal="right"/>
    </xf>
    <xf numFmtId="0" fontId="8" fillId="0" borderId="4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" fontId="9" fillId="0" borderId="40" xfId="0" applyNumberFormat="1" applyFont="1" applyBorder="1" applyAlignment="1">
      <alignment horizontal="left"/>
    </xf>
    <xf numFmtId="0" fontId="8" fillId="2" borderId="45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71" fontId="5" fillId="0" borderId="4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49" fontId="11" fillId="2" borderId="7" xfId="1" applyNumberFormat="1" applyFont="1" applyFill="1" applyBorder="1" applyAlignment="1">
      <alignment horizontal="left" vertical="center"/>
    </xf>
    <xf numFmtId="14" fontId="8" fillId="9" borderId="7" xfId="0" applyNumberFormat="1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11" fillId="10" borderId="7" xfId="0" applyNumberFormat="1" applyFont="1" applyFill="1" applyBorder="1" applyAlignment="1">
      <alignment horizontal="left" vertical="center" wrapText="1" indent="1"/>
    </xf>
    <xf numFmtId="49" fontId="11" fillId="2" borderId="7" xfId="0" applyNumberFormat="1" applyFont="1" applyFill="1" applyBorder="1" applyAlignment="1">
      <alignment vertical="center" wrapText="1"/>
    </xf>
    <xf numFmtId="49" fontId="11" fillId="10" borderId="7" xfId="0" applyNumberFormat="1" applyFont="1" applyFill="1" applyBorder="1" applyAlignment="1">
      <alignment vertical="center" wrapText="1"/>
    </xf>
    <xf numFmtId="14" fontId="8" fillId="2" borderId="7" xfId="0" applyNumberFormat="1" applyFont="1" applyFill="1" applyBorder="1" applyAlignment="1">
      <alignment horizontal="left" vertical="center" wrapText="1"/>
    </xf>
    <xf numFmtId="165" fontId="0" fillId="0" borderId="7" xfId="1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49" fontId="11" fillId="2" borderId="7" xfId="0" applyNumberFormat="1" applyFont="1" applyFill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/>
    </xf>
    <xf numFmtId="166" fontId="0" fillId="0" borderId="10" xfId="0" applyNumberForma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5" fillId="0" borderId="11" xfId="0" applyFont="1" applyBorder="1"/>
    <xf numFmtId="167" fontId="45" fillId="0" borderId="11" xfId="1" applyNumberFormat="1" applyFont="1" applyBorder="1"/>
    <xf numFmtId="165" fontId="45" fillId="0" borderId="11" xfId="1" applyFont="1" applyBorder="1"/>
    <xf numFmtId="0" fontId="45" fillId="0" borderId="47" xfId="0" applyFont="1" applyBorder="1"/>
    <xf numFmtId="0" fontId="45" fillId="0" borderId="48" xfId="0" applyFont="1" applyBorder="1"/>
    <xf numFmtId="49" fontId="26" fillId="2" borderId="7" xfId="0" applyNumberFormat="1" applyFont="1" applyFill="1" applyBorder="1" applyAlignment="1">
      <alignment horizontal="left" vertical="center" wrapText="1" indent="1"/>
    </xf>
    <xf numFmtId="0" fontId="8" fillId="11" borderId="2" xfId="0" applyFont="1" applyFill="1" applyBorder="1" applyAlignment="1">
      <alignment horizontal="left" vertical="center"/>
    </xf>
    <xf numFmtId="1" fontId="24" fillId="0" borderId="0" xfId="0" applyNumberFormat="1" applyFont="1" applyAlignment="1">
      <alignment horizontal="left" vertical="center"/>
    </xf>
    <xf numFmtId="0" fontId="45" fillId="0" borderId="7" xfId="0" applyFont="1" applyBorder="1"/>
    <xf numFmtId="167" fontId="45" fillId="0" borderId="7" xfId="1" applyNumberFormat="1" applyFont="1" applyBorder="1"/>
    <xf numFmtId="165" fontId="45" fillId="0" borderId="7" xfId="1" applyFont="1" applyBorder="1"/>
    <xf numFmtId="0" fontId="45" fillId="0" borderId="48" xfId="0" applyFont="1" applyBorder="1" applyAlignment="1">
      <alignment horizontal="center"/>
    </xf>
    <xf numFmtId="0" fontId="8" fillId="11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49" fontId="8" fillId="11" borderId="5" xfId="0" applyNumberFormat="1" applyFont="1" applyFill="1" applyBorder="1" applyAlignment="1">
      <alignment horizontal="left" vertical="center"/>
    </xf>
    <xf numFmtId="0" fontId="39" fillId="11" borderId="0" xfId="0" applyFont="1" applyFill="1" applyAlignment="1">
      <alignment vertical="center" wrapText="1"/>
    </xf>
    <xf numFmtId="0" fontId="25" fillId="11" borderId="0" xfId="0" applyFont="1" applyFill="1" applyAlignment="1">
      <alignment wrapText="1"/>
    </xf>
    <xf numFmtId="49" fontId="8" fillId="0" borderId="39" xfId="0" applyNumberFormat="1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168" fontId="14" fillId="12" borderId="0" xfId="1" applyNumberFormat="1" applyFont="1" applyFill="1" applyAlignment="1">
      <alignment horizontal="center"/>
    </xf>
    <xf numFmtId="0" fontId="13" fillId="12" borderId="0" xfId="0" applyFont="1" applyFill="1" applyAlignment="1">
      <alignment horizontal="left"/>
    </xf>
    <xf numFmtId="164" fontId="13" fillId="12" borderId="0" xfId="0" applyNumberFormat="1" applyFont="1" applyFill="1" applyAlignment="1">
      <alignment horizontal="left"/>
    </xf>
    <xf numFmtId="0" fontId="8" fillId="11" borderId="42" xfId="0" applyFont="1" applyFill="1" applyBorder="1" applyAlignment="1">
      <alignment horizontal="left" vertical="center"/>
    </xf>
    <xf numFmtId="168" fontId="3" fillId="0" borderId="0" xfId="1" applyNumberFormat="1" applyFont="1"/>
    <xf numFmtId="0" fontId="25" fillId="11" borderId="0" xfId="0" applyFont="1" applyFill="1" applyAlignment="1">
      <alignment vertical="center" wrapText="1"/>
    </xf>
    <xf numFmtId="49" fontId="8" fillId="11" borderId="2" xfId="0" applyNumberFormat="1" applyFont="1" applyFill="1" applyBorder="1" applyAlignment="1">
      <alignment horizontal="left" vertical="center"/>
    </xf>
    <xf numFmtId="0" fontId="0" fillId="11" borderId="0" xfId="0" applyFill="1"/>
    <xf numFmtId="0" fontId="25" fillId="11" borderId="0" xfId="0" applyFont="1" applyFill="1" applyAlignment="1">
      <alignment horizontal="center" vertical="center" wrapText="1"/>
    </xf>
    <xf numFmtId="49" fontId="11" fillId="10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 wrapText="1"/>
    </xf>
    <xf numFmtId="0" fontId="7" fillId="0" borderId="11" xfId="0" applyFont="1" applyBorder="1"/>
    <xf numFmtId="49" fontId="11" fillId="2" borderId="11" xfId="0" applyNumberFormat="1" applyFont="1" applyFill="1" applyBorder="1" applyAlignment="1">
      <alignment horizontal="left" vertical="center" wrapText="1" indent="1"/>
    </xf>
    <xf numFmtId="165" fontId="16" fillId="0" borderId="13" xfId="1" applyFont="1" applyBorder="1"/>
    <xf numFmtId="166" fontId="0" fillId="0" borderId="13" xfId="0" applyNumberFormat="1" applyBorder="1"/>
    <xf numFmtId="165" fontId="16" fillId="0" borderId="11" xfId="1" applyFont="1" applyBorder="1"/>
    <xf numFmtId="166" fontId="0" fillId="0" borderId="11" xfId="0" applyNumberFormat="1" applyBorder="1"/>
    <xf numFmtId="0" fontId="25" fillId="0" borderId="0" xfId="0" applyFont="1" applyAlignment="1">
      <alignment vertical="center" wrapText="1"/>
    </xf>
    <xf numFmtId="0" fontId="0" fillId="11" borderId="0" xfId="0" applyFill="1" applyAlignment="1">
      <alignment horizontal="left"/>
    </xf>
    <xf numFmtId="1" fontId="8" fillId="11" borderId="2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/>
    </xf>
    <xf numFmtId="0" fontId="27" fillId="11" borderId="26" xfId="0" applyFont="1" applyFill="1" applyBorder="1" applyAlignment="1">
      <alignment horizontal="left" vertical="center" wrapText="1"/>
    </xf>
    <xf numFmtId="0" fontId="41" fillId="11" borderId="0" xfId="0" applyFont="1" applyFill="1" applyAlignment="1">
      <alignment wrapText="1"/>
    </xf>
    <xf numFmtId="0" fontId="27" fillId="11" borderId="0" xfId="0" applyFont="1" applyFill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8" fillId="0" borderId="50" xfId="0" applyFont="1" applyBorder="1" applyAlignment="1">
      <alignment horizontal="left" vertical="center"/>
    </xf>
    <xf numFmtId="2" fontId="5" fillId="0" borderId="28" xfId="0" applyNumberFormat="1" applyFont="1" applyBorder="1" applyAlignment="1">
      <alignment horizontal="left"/>
    </xf>
    <xf numFmtId="0" fontId="27" fillId="13" borderId="32" xfId="0" applyFont="1" applyFill="1" applyBorder="1" applyAlignment="1">
      <alignment horizontal="left" vertical="center" wrapText="1"/>
    </xf>
    <xf numFmtId="0" fontId="47" fillId="0" borderId="0" xfId="0" applyFont="1" applyAlignment="1">
      <alignment wrapText="1"/>
    </xf>
    <xf numFmtId="165" fontId="22" fillId="0" borderId="8" xfId="1" applyFont="1" applyBorder="1"/>
    <xf numFmtId="166" fontId="11" fillId="0" borderId="0" xfId="0" applyNumberFormat="1" applyFont="1"/>
    <xf numFmtId="0" fontId="27" fillId="0" borderId="31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4" fillId="0" borderId="35" xfId="0" applyFont="1" applyBorder="1" applyAlignment="1">
      <alignment vertical="center" wrapText="1"/>
    </xf>
    <xf numFmtId="167" fontId="8" fillId="9" borderId="8" xfId="1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 wrapText="1"/>
    </xf>
    <xf numFmtId="49" fontId="26" fillId="2" borderId="11" xfId="0" applyNumberFormat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67" fontId="8" fillId="9" borderId="7" xfId="1" applyNumberFormat="1" applyFont="1" applyFill="1" applyBorder="1" applyAlignment="1">
      <alignment vertical="center"/>
    </xf>
    <xf numFmtId="167" fontId="8" fillId="9" borderId="7" xfId="1" applyNumberFormat="1" applyFont="1" applyFill="1" applyBorder="1" applyAlignment="1">
      <alignment horizontal="left" vertical="center"/>
    </xf>
    <xf numFmtId="14" fontId="24" fillId="0" borderId="7" xfId="0" applyNumberFormat="1" applyFont="1" applyBorder="1" applyAlignment="1">
      <alignment horizontal="left" vertical="center"/>
    </xf>
    <xf numFmtId="1" fontId="48" fillId="0" borderId="7" xfId="0" applyNumberFormat="1" applyFont="1" applyBorder="1" applyAlignment="1">
      <alignment vertical="center" wrapText="1"/>
    </xf>
    <xf numFmtId="14" fontId="42" fillId="0" borderId="7" xfId="0" applyNumberFormat="1" applyFont="1" applyBorder="1" applyAlignment="1">
      <alignment horizontal="left" vertical="center" wrapText="1"/>
    </xf>
    <xf numFmtId="0" fontId="7" fillId="0" borderId="51" xfId="0" applyFont="1" applyBorder="1"/>
    <xf numFmtId="0" fontId="49" fillId="0" borderId="0" xfId="0" applyFont="1"/>
    <xf numFmtId="172" fontId="0" fillId="0" borderId="0" xfId="0" applyNumberFormat="1"/>
    <xf numFmtId="1" fontId="0" fillId="0" borderId="0" xfId="0" applyNumberFormat="1"/>
    <xf numFmtId="1" fontId="5" fillId="0" borderId="0" xfId="0" applyNumberFormat="1" applyFont="1"/>
    <xf numFmtId="172" fontId="5" fillId="0" borderId="0" xfId="0" applyNumberFormat="1" applyFont="1"/>
    <xf numFmtId="0" fontId="39" fillId="13" borderId="0" xfId="0" applyFont="1" applyFill="1" applyAlignment="1">
      <alignment vertical="center" wrapText="1"/>
    </xf>
    <xf numFmtId="0" fontId="51" fillId="0" borderId="0" xfId="0" applyFont="1" applyAlignment="1">
      <alignment vertical="center" wrapText="1"/>
    </xf>
    <xf numFmtId="1" fontId="8" fillId="0" borderId="50" xfId="0" applyNumberFormat="1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35" fillId="0" borderId="0" xfId="0" applyFont="1"/>
    <xf numFmtId="16" fontId="0" fillId="0" borderId="0" xfId="0" applyNumberFormat="1"/>
    <xf numFmtId="16" fontId="0" fillId="11" borderId="0" xfId="0" applyNumberFormat="1" applyFill="1"/>
    <xf numFmtId="16" fontId="0" fillId="0" borderId="0" xfId="0" applyNumberFormat="1" applyAlignment="1">
      <alignment horizontal="center" vertical="center"/>
    </xf>
    <xf numFmtId="16" fontId="8" fillId="0" borderId="0" xfId="0" applyNumberFormat="1" applyFont="1" applyAlignment="1">
      <alignment horizontal="right"/>
    </xf>
    <xf numFmtId="16" fontId="1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2" borderId="11" xfId="0" applyFont="1" applyFill="1" applyBorder="1" applyAlignment="1">
      <alignment horizontal="left" vertical="center"/>
    </xf>
    <xf numFmtId="17" fontId="0" fillId="0" borderId="0" xfId="0" applyNumberFormat="1"/>
    <xf numFmtId="14" fontId="8" fillId="0" borderId="0" xfId="0" applyNumberFormat="1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167" fontId="5" fillId="0" borderId="7" xfId="1" applyNumberFormat="1" applyFont="1" applyBorder="1" applyAlignment="1">
      <alignment horizontal="left" vertical="center" indent="1"/>
    </xf>
    <xf numFmtId="167" fontId="5" fillId="0" borderId="7" xfId="1" applyNumberFormat="1" applyFont="1" applyBorder="1"/>
    <xf numFmtId="167" fontId="12" fillId="7" borderId="0" xfId="1" applyNumberFormat="1" applyFont="1" applyFill="1"/>
    <xf numFmtId="167" fontId="12" fillId="7" borderId="0" xfId="0" applyNumberFormat="1" applyFont="1" applyFill="1"/>
    <xf numFmtId="0" fontId="3" fillId="7" borderId="0" xfId="0" applyFont="1" applyFill="1" applyAlignment="1">
      <alignment horizontal="left"/>
    </xf>
    <xf numFmtId="167" fontId="12" fillId="12" borderId="0" xfId="1" applyNumberFormat="1" applyFont="1" applyFill="1"/>
    <xf numFmtId="0" fontId="3" fillId="12" borderId="0" xfId="0" applyFont="1" applyFill="1" applyAlignment="1">
      <alignment horizontal="left"/>
    </xf>
    <xf numFmtId="0" fontId="0" fillId="0" borderId="7" xfId="0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27" fillId="11" borderId="35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172" fontId="52" fillId="12" borderId="0" xfId="0" applyNumberFormat="1" applyFont="1" applyFill="1" applyAlignment="1">
      <alignment horizontal="left"/>
    </xf>
    <xf numFmtId="14" fontId="27" fillId="0" borderId="26" xfId="0" applyNumberFormat="1" applyFont="1" applyBorder="1" applyAlignment="1">
      <alignment vertical="center" wrapText="1"/>
    </xf>
    <xf numFmtId="0" fontId="54" fillId="0" borderId="0" xfId="0" applyFont="1"/>
    <xf numFmtId="165" fontId="54" fillId="0" borderId="0" xfId="1" applyFont="1"/>
    <xf numFmtId="0" fontId="57" fillId="0" borderId="0" xfId="0" applyFont="1"/>
    <xf numFmtId="167" fontId="58" fillId="7" borderId="0" xfId="1" applyNumberFormat="1" applyFont="1" applyFill="1"/>
    <xf numFmtId="167" fontId="58" fillId="7" borderId="0" xfId="0" applyNumberFormat="1" applyFont="1" applyFill="1"/>
    <xf numFmtId="0" fontId="59" fillId="7" borderId="0" xfId="0" applyFont="1" applyFill="1" applyAlignment="1">
      <alignment horizontal="left"/>
    </xf>
    <xf numFmtId="0" fontId="60" fillId="7" borderId="0" xfId="0" applyFont="1" applyFill="1" applyAlignment="1">
      <alignment horizontal="left"/>
    </xf>
    <xf numFmtId="168" fontId="61" fillId="7" borderId="0" xfId="1" applyNumberFormat="1" applyFont="1" applyFill="1" applyAlignment="1">
      <alignment horizontal="center"/>
    </xf>
    <xf numFmtId="0" fontId="59" fillId="7" borderId="0" xfId="0" applyFont="1" applyFill="1"/>
    <xf numFmtId="169" fontId="63" fillId="7" borderId="0" xfId="1" applyNumberFormat="1" applyFont="1" applyFill="1" applyAlignment="1">
      <alignment horizontal="center"/>
    </xf>
    <xf numFmtId="168" fontId="63" fillId="7" borderId="0" xfId="1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168" fontId="61" fillId="2" borderId="0" xfId="1" applyNumberFormat="1" applyFont="1" applyFill="1" applyAlignment="1">
      <alignment horizontal="center"/>
    </xf>
    <xf numFmtId="0" fontId="54" fillId="2" borderId="0" xfId="0" applyFont="1" applyFill="1"/>
    <xf numFmtId="0" fontId="60" fillId="0" borderId="0" xfId="0" applyFont="1"/>
    <xf numFmtId="166" fontId="54" fillId="0" borderId="0" xfId="0" applyNumberFormat="1" applyFont="1"/>
    <xf numFmtId="0" fontId="54" fillId="0" borderId="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166" fontId="54" fillId="0" borderId="7" xfId="0" applyNumberFormat="1" applyFont="1" applyBorder="1" applyAlignment="1">
      <alignment horizontal="center" vertical="center" wrapText="1"/>
    </xf>
    <xf numFmtId="165" fontId="54" fillId="0" borderId="7" xfId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7" xfId="0" applyFont="1" applyBorder="1"/>
    <xf numFmtId="0" fontId="54" fillId="0" borderId="8" xfId="0" applyFont="1" applyBorder="1"/>
    <xf numFmtId="165" fontId="59" fillId="0" borderId="7" xfId="1" applyFont="1" applyBorder="1"/>
    <xf numFmtId="166" fontId="54" fillId="0" borderId="7" xfId="0" applyNumberFormat="1" applyFont="1" applyBorder="1"/>
    <xf numFmtId="0" fontId="54" fillId="0" borderId="15" xfId="0" applyFont="1" applyBorder="1"/>
    <xf numFmtId="165" fontId="59" fillId="0" borderId="15" xfId="1" applyFont="1" applyBorder="1"/>
    <xf numFmtId="49" fontId="64" fillId="2" borderId="15" xfId="0" applyNumberFormat="1" applyFont="1" applyFill="1" applyBorder="1" applyAlignment="1">
      <alignment horizontal="left" vertical="center" wrapText="1"/>
    </xf>
    <xf numFmtId="49" fontId="64" fillId="2" borderId="7" xfId="0" applyNumberFormat="1" applyFont="1" applyFill="1" applyBorder="1" applyAlignment="1">
      <alignment vertical="center"/>
    </xf>
    <xf numFmtId="49" fontId="64" fillId="2" borderId="14" xfId="0" applyNumberFormat="1" applyFont="1" applyFill="1" applyBorder="1" applyAlignment="1">
      <alignment horizontal="left" vertical="center" wrapText="1"/>
    </xf>
    <xf numFmtId="165" fontId="59" fillId="0" borderId="8" xfId="1" applyFont="1" applyBorder="1"/>
    <xf numFmtId="49" fontId="64" fillId="2" borderId="7" xfId="0" applyNumberFormat="1" applyFont="1" applyFill="1" applyBorder="1" applyAlignment="1">
      <alignment horizontal="left" vertical="center" wrapText="1"/>
    </xf>
    <xf numFmtId="49" fontId="64" fillId="2" borderId="13" xfId="0" applyNumberFormat="1" applyFont="1" applyFill="1" applyBorder="1" applyAlignment="1">
      <alignment vertical="center"/>
    </xf>
    <xf numFmtId="49" fontId="54" fillId="0" borderId="14" xfId="0" applyNumberFormat="1" applyFont="1" applyBorder="1"/>
    <xf numFmtId="0" fontId="54" fillId="2" borderId="13" xfId="0" applyFont="1" applyFill="1" applyBorder="1" applyAlignment="1">
      <alignment horizontal="left" vertical="center"/>
    </xf>
    <xf numFmtId="170" fontId="65" fillId="0" borderId="7" xfId="1" applyNumberFormat="1" applyFont="1" applyBorder="1" applyAlignment="1">
      <alignment horizontal="center"/>
    </xf>
    <xf numFmtId="165" fontId="65" fillId="0" borderId="7" xfId="1" applyFont="1" applyBorder="1" applyAlignment="1">
      <alignment horizontal="center"/>
    </xf>
    <xf numFmtId="49" fontId="54" fillId="2" borderId="7" xfId="1" applyNumberFormat="1" applyFont="1" applyFill="1" applyBorder="1" applyAlignment="1">
      <alignment horizontal="left" vertical="center"/>
    </xf>
    <xf numFmtId="49" fontId="54" fillId="2" borderId="7" xfId="0" applyNumberFormat="1" applyFont="1" applyFill="1" applyBorder="1" applyAlignment="1">
      <alignment horizontal="left" vertical="center"/>
    </xf>
    <xf numFmtId="0" fontId="54" fillId="2" borderId="7" xfId="0" applyFont="1" applyFill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2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54" fillId="0" borderId="7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4" fillId="0" borderId="14" xfId="0" applyFont="1" applyBorder="1"/>
    <xf numFmtId="49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/>
    </xf>
    <xf numFmtId="0" fontId="54" fillId="0" borderId="7" xfId="0" applyFont="1" applyBorder="1" applyAlignment="1">
      <alignment horizontal="left" vertical="top"/>
    </xf>
    <xf numFmtId="49" fontId="54" fillId="0" borderId="7" xfId="0" applyNumberFormat="1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4" fillId="0" borderId="13" xfId="0" applyFont="1" applyBorder="1"/>
    <xf numFmtId="49" fontId="54" fillId="0" borderId="25" xfId="0" applyNumberFormat="1" applyFont="1" applyBorder="1"/>
    <xf numFmtId="49" fontId="54" fillId="0" borderId="15" xfId="0" applyNumberFormat="1" applyFont="1" applyBorder="1"/>
    <xf numFmtId="49" fontId="54" fillId="0" borderId="11" xfId="0" applyNumberFormat="1" applyFont="1" applyBorder="1"/>
    <xf numFmtId="165" fontId="67" fillId="0" borderId="8" xfId="1" applyFont="1" applyBorder="1"/>
    <xf numFmtId="165" fontId="68" fillId="0" borderId="7" xfId="1" applyFont="1" applyBorder="1"/>
    <xf numFmtId="0" fontId="54" fillId="0" borderId="36" xfId="0" applyFont="1" applyBorder="1" applyAlignment="1">
      <alignment horizontal="left" vertical="center"/>
    </xf>
    <xf numFmtId="165" fontId="54" fillId="0" borderId="0" xfId="0" applyNumberFormat="1" applyFont="1"/>
    <xf numFmtId="49" fontId="54" fillId="0" borderId="0" xfId="0" applyNumberFormat="1" applyFont="1"/>
    <xf numFmtId="165" fontId="5" fillId="14" borderId="7" xfId="1" applyFont="1" applyFill="1" applyBorder="1" applyAlignment="1">
      <alignment wrapText="1"/>
    </xf>
    <xf numFmtId="165" fontId="5" fillId="14" borderId="0" xfId="1" applyFont="1" applyFill="1" applyAlignment="1">
      <alignment wrapText="1"/>
    </xf>
    <xf numFmtId="0" fontId="69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167" fontId="5" fillId="0" borderId="0" xfId="1" applyNumberFormat="1" applyFont="1" applyAlignment="1">
      <alignment wrapText="1"/>
    </xf>
    <xf numFmtId="167" fontId="0" fillId="0" borderId="0" xfId="0" applyNumberFormat="1" applyAlignment="1">
      <alignment wrapText="1"/>
    </xf>
    <xf numFmtId="167" fontId="0" fillId="0" borderId="0" xfId="1" applyNumberFormat="1" applyFont="1" applyAlignment="1">
      <alignment wrapText="1"/>
    </xf>
    <xf numFmtId="167" fontId="5" fillId="0" borderId="0" xfId="0" applyNumberFormat="1" applyFont="1" applyAlignment="1">
      <alignment wrapText="1"/>
    </xf>
    <xf numFmtId="43" fontId="0" fillId="0" borderId="7" xfId="0" applyNumberFormat="1" applyBorder="1" applyAlignment="1">
      <alignment wrapText="1"/>
    </xf>
    <xf numFmtId="165" fontId="58" fillId="7" borderId="0" xfId="1" applyFont="1" applyFill="1"/>
    <xf numFmtId="165" fontId="18" fillId="0" borderId="0" xfId="1" applyFont="1" applyAlignment="1">
      <alignment horizontal="left"/>
    </xf>
    <xf numFmtId="2" fontId="5" fillId="2" borderId="2" xfId="0" applyNumberFormat="1" applyFont="1" applyFill="1" applyBorder="1" applyAlignment="1">
      <alignment horizontal="left" wrapText="1"/>
    </xf>
    <xf numFmtId="173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2" fontId="0" fillId="0" borderId="0" xfId="0" applyNumberFormat="1" applyAlignment="1">
      <alignment wrapText="1"/>
    </xf>
    <xf numFmtId="0" fontId="26" fillId="15" borderId="0" xfId="0" applyFont="1" applyFill="1"/>
    <xf numFmtId="0" fontId="8" fillId="2" borderId="7" xfId="0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172" fontId="11" fillId="0" borderId="13" xfId="0" applyNumberFormat="1" applyFont="1" applyBorder="1" applyAlignment="1">
      <alignment horizontal="center" wrapText="1"/>
    </xf>
    <xf numFmtId="165" fontId="0" fillId="0" borderId="0" xfId="1" applyFont="1" applyAlignment="1">
      <alignment wrapText="1"/>
    </xf>
    <xf numFmtId="0" fontId="9" fillId="0" borderId="7" xfId="0" applyFont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left"/>
    </xf>
    <xf numFmtId="1" fontId="9" fillId="9" borderId="2" xfId="0" applyNumberFormat="1" applyFont="1" applyFill="1" applyBorder="1" applyAlignment="1">
      <alignment horizontal="left"/>
    </xf>
    <xf numFmtId="167" fontId="0" fillId="0" borderId="0" xfId="1" applyNumberFormat="1" applyFont="1" applyAlignment="1">
      <alignment horizontal="right" wrapText="1"/>
    </xf>
    <xf numFmtId="0" fontId="71" fillId="9" borderId="7" xfId="0" applyFont="1" applyFill="1" applyBorder="1"/>
    <xf numFmtId="49" fontId="71" fillId="9" borderId="14" xfId="0" applyNumberFormat="1" applyFont="1" applyFill="1" applyBorder="1"/>
    <xf numFmtId="0" fontId="71" fillId="9" borderId="7" xfId="0" applyFont="1" applyFill="1" applyBorder="1" applyAlignment="1">
      <alignment horizontal="left" vertical="center"/>
    </xf>
    <xf numFmtId="165" fontId="45" fillId="9" borderId="7" xfId="1" applyFont="1" applyFill="1" applyBorder="1" applyAlignment="1">
      <alignment horizontal="center"/>
    </xf>
    <xf numFmtId="165" fontId="72" fillId="9" borderId="7" xfId="1" applyFont="1" applyFill="1" applyBorder="1"/>
    <xf numFmtId="0" fontId="9" fillId="10" borderId="6" xfId="0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left" vertical="top" wrapText="1"/>
    </xf>
    <xf numFmtId="49" fontId="8" fillId="2" borderId="53" xfId="0" applyNumberFormat="1" applyFont="1" applyFill="1" applyBorder="1" applyAlignment="1">
      <alignment horizontal="center" vertical="center" wrapText="1"/>
    </xf>
    <xf numFmtId="49" fontId="8" fillId="2" borderId="54" xfId="0" applyNumberFormat="1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left" vertical="center"/>
    </xf>
    <xf numFmtId="49" fontId="11" fillId="9" borderId="7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top" wrapText="1"/>
    </xf>
    <xf numFmtId="165" fontId="5" fillId="0" borderId="11" xfId="1" applyFont="1" applyBorder="1"/>
    <xf numFmtId="165" fontId="18" fillId="9" borderId="11" xfId="1" applyFont="1" applyFill="1" applyBorder="1"/>
    <xf numFmtId="165" fontId="18" fillId="0" borderId="7" xfId="1" applyFont="1" applyBorder="1"/>
    <xf numFmtId="1" fontId="0" fillId="0" borderId="0" xfId="0" applyNumberFormat="1" applyAlignment="1">
      <alignment wrapText="1"/>
    </xf>
    <xf numFmtId="0" fontId="41" fillId="0" borderId="7" xfId="0" applyFont="1" applyBorder="1" applyAlignment="1">
      <alignment wrapText="1"/>
    </xf>
    <xf numFmtId="174" fontId="9" fillId="10" borderId="43" xfId="0" applyNumberFormat="1" applyFont="1" applyFill="1" applyBorder="1" applyAlignment="1">
      <alignment horizontal="left" vertical="center"/>
    </xf>
    <xf numFmtId="174" fontId="9" fillId="0" borderId="28" xfId="0" applyNumberFormat="1" applyFont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7" fontId="9" fillId="9" borderId="8" xfId="1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8" fillId="0" borderId="41" xfId="0" applyFont="1" applyBorder="1" applyAlignment="1">
      <alignment horizontal="left"/>
    </xf>
    <xf numFmtId="0" fontId="5" fillId="9" borderId="28" xfId="0" applyFont="1" applyFill="1" applyBorder="1" applyAlignment="1">
      <alignment horizontal="left"/>
    </xf>
    <xf numFmtId="49" fontId="4" fillId="2" borderId="39" xfId="0" applyNumberFormat="1" applyFont="1" applyFill="1" applyBorder="1" applyAlignment="1">
      <alignment horizontal="left"/>
    </xf>
    <xf numFmtId="2" fontId="5" fillId="0" borderId="40" xfId="0" applyNumberFormat="1" applyFont="1" applyBorder="1" applyAlignment="1">
      <alignment horizontal="left"/>
    </xf>
    <xf numFmtId="0" fontId="50" fillId="9" borderId="5" xfId="0" applyFont="1" applyFill="1" applyBorder="1" applyAlignment="1">
      <alignment horizontal="left"/>
    </xf>
    <xf numFmtId="0" fontId="9" fillId="8" borderId="7" xfId="0" applyFont="1" applyFill="1" applyBorder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52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167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17" fillId="0" borderId="8" xfId="1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4" fontId="9" fillId="0" borderId="26" xfId="0" applyNumberFormat="1" applyFont="1" applyBorder="1" applyAlignment="1">
      <alignment vertical="center"/>
    </xf>
    <xf numFmtId="14" fontId="0" fillId="0" borderId="0" xfId="0" applyNumberFormat="1"/>
    <xf numFmtId="0" fontId="5" fillId="8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/>
    </xf>
    <xf numFmtId="0" fontId="0" fillId="11" borderId="0" xfId="0" applyFill="1" applyAlignment="1">
      <alignment horizontal="right" vertical="center" wrapText="1"/>
    </xf>
    <xf numFmtId="0" fontId="8" fillId="2" borderId="55" xfId="0" applyFont="1" applyFill="1" applyBorder="1" applyAlignment="1">
      <alignment horizontal="left" vertical="center"/>
    </xf>
    <xf numFmtId="0" fontId="11" fillId="0" borderId="14" xfId="0" applyFont="1" applyBorder="1" applyAlignment="1">
      <alignment wrapText="1"/>
    </xf>
    <xf numFmtId="1" fontId="11" fillId="0" borderId="14" xfId="0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wrapText="1"/>
    </xf>
    <xf numFmtId="0" fontId="73" fillId="0" borderId="0" xfId="0" applyFont="1" applyAlignment="1">
      <alignment vertical="center" wrapText="1"/>
    </xf>
    <xf numFmtId="2" fontId="0" fillId="0" borderId="0" xfId="0" applyNumberFormat="1" applyAlignment="1">
      <alignment wrapText="1"/>
    </xf>
    <xf numFmtId="1" fontId="11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8" fillId="10" borderId="15" xfId="0" applyFont="1" applyFill="1" applyBorder="1" applyAlignment="1">
      <alignment horizontal="left" vertical="center"/>
    </xf>
    <xf numFmtId="1" fontId="5" fillId="9" borderId="7" xfId="0" applyNumberFormat="1" applyFont="1" applyFill="1" applyBorder="1" applyAlignment="1">
      <alignment horizontal="right" vertical="center"/>
    </xf>
    <xf numFmtId="0" fontId="8" fillId="10" borderId="30" xfId="0" applyFont="1" applyFill="1" applyBorder="1" applyAlignment="1">
      <alignment horizontal="left" vertical="center"/>
    </xf>
    <xf numFmtId="0" fontId="8" fillId="10" borderId="50" xfId="0" applyFont="1" applyFill="1" applyBorder="1" applyAlignment="1">
      <alignment horizontal="left" vertical="center"/>
    </xf>
    <xf numFmtId="0" fontId="8" fillId="10" borderId="43" xfId="0" applyFont="1" applyFill="1" applyBorder="1" applyAlignment="1">
      <alignment horizontal="left" vertical="center"/>
    </xf>
    <xf numFmtId="0" fontId="8" fillId="10" borderId="42" xfId="0" applyFont="1" applyFill="1" applyBorder="1" applyAlignment="1">
      <alignment horizontal="left" vertical="center"/>
    </xf>
    <xf numFmtId="172" fontId="11" fillId="0" borderId="0" xfId="0" applyNumberFormat="1" applyFont="1" applyAlignment="1">
      <alignment wrapText="1"/>
    </xf>
    <xf numFmtId="49" fontId="8" fillId="0" borderId="38" xfId="0" applyNumberFormat="1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0" fillId="0" borderId="7" xfId="0" applyBorder="1" applyAlignment="1">
      <alignment horizontal="right"/>
    </xf>
    <xf numFmtId="49" fontId="5" fillId="9" borderId="2" xfId="0" applyNumberFormat="1" applyFont="1" applyFill="1" applyBorder="1" applyAlignment="1">
      <alignment horizontal="left" vertical="top"/>
    </xf>
    <xf numFmtId="1" fontId="5" fillId="9" borderId="2" xfId="0" applyNumberFormat="1" applyFont="1" applyFill="1" applyBorder="1" applyAlignment="1">
      <alignment horizontal="left" vertical="center"/>
    </xf>
    <xf numFmtId="2" fontId="11" fillId="0" borderId="13" xfId="0" applyNumberFormat="1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49" fontId="11" fillId="1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11" borderId="7" xfId="0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top" wrapText="1"/>
    </xf>
    <xf numFmtId="1" fontId="11" fillId="2" borderId="7" xfId="2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left" vertical="top" wrapText="1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 wrapText="1" indent="1"/>
    </xf>
    <xf numFmtId="0" fontId="8" fillId="10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27" fillId="0" borderId="0" xfId="0" applyNumberFormat="1" applyFont="1" applyAlignment="1">
      <alignment vertical="center" wrapText="1"/>
    </xf>
    <xf numFmtId="0" fontId="8" fillId="8" borderId="2" xfId="0" applyFont="1" applyFill="1" applyBorder="1" applyAlignment="1">
      <alignment horizontal="left"/>
    </xf>
    <xf numFmtId="176" fontId="70" fillId="0" borderId="0" xfId="1" applyNumberFormat="1" applyFont="1" applyAlignment="1">
      <alignment wrapText="1"/>
    </xf>
    <xf numFmtId="177" fontId="77" fillId="0" borderId="7" xfId="0" applyNumberFormat="1" applyFont="1" applyBorder="1"/>
    <xf numFmtId="0" fontId="74" fillId="0" borderId="7" xfId="0" applyFont="1" applyBorder="1" applyAlignment="1">
      <alignment horizontal="left" vertical="center"/>
    </xf>
    <xf numFmtId="1" fontId="8" fillId="11" borderId="4" xfId="0" applyNumberFormat="1" applyFont="1" applyFill="1" applyBorder="1" applyAlignment="1">
      <alignment horizontal="left" vertical="center"/>
    </xf>
    <xf numFmtId="1" fontId="8" fillId="11" borderId="3" xfId="0" applyNumberFormat="1" applyFont="1" applyFill="1" applyBorder="1" applyAlignment="1">
      <alignment horizontal="left" vertical="center"/>
    </xf>
    <xf numFmtId="0" fontId="78" fillId="11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7" xfId="0" applyBorder="1" applyAlignment="1">
      <alignment horizontal="center"/>
    </xf>
    <xf numFmtId="1" fontId="11" fillId="0" borderId="7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left" vertical="center"/>
    </xf>
    <xf numFmtId="0" fontId="8" fillId="11" borderId="2" xfId="0" applyFont="1" applyFill="1" applyBorder="1" applyAlignment="1">
      <alignment horizontal="left"/>
    </xf>
    <xf numFmtId="0" fontId="8" fillId="16" borderId="7" xfId="0" applyFont="1" applyFill="1" applyBorder="1" applyAlignment="1">
      <alignment horizontal="left" vertical="center"/>
    </xf>
    <xf numFmtId="1" fontId="51" fillId="0" borderId="7" xfId="0" applyNumberFormat="1" applyFont="1" applyBorder="1" applyAlignment="1">
      <alignment horizontal="center" vertical="center" wrapText="1"/>
    </xf>
    <xf numFmtId="14" fontId="0" fillId="11" borderId="0" xfId="0" applyNumberFormat="1" applyFill="1" applyAlignment="1">
      <alignment horizontal="right"/>
    </xf>
    <xf numFmtId="2" fontId="5" fillId="0" borderId="28" xfId="0" applyNumberFormat="1" applyFont="1" applyBorder="1"/>
    <xf numFmtId="0" fontId="4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11" borderId="26" xfId="0" applyFont="1" applyFill="1" applyBorder="1" applyAlignment="1">
      <alignment horizontal="left" vertical="center"/>
    </xf>
    <xf numFmtId="0" fontId="0" fillId="6" borderId="35" xfId="0" applyFill="1" applyBorder="1" applyAlignment="1">
      <alignment horizontal="left" vertical="center" wrapText="1"/>
    </xf>
    <xf numFmtId="1" fontId="8" fillId="8" borderId="2" xfId="0" applyNumberFormat="1" applyFont="1" applyFill="1" applyBorder="1" applyAlignment="1">
      <alignment horizontal="left" vertical="center"/>
    </xf>
    <xf numFmtId="0" fontId="8" fillId="11" borderId="7" xfId="0" applyFont="1" applyFill="1" applyBorder="1" applyAlignment="1">
      <alignment horizontal="left" vertical="center" wrapText="1"/>
    </xf>
    <xf numFmtId="0" fontId="11" fillId="11" borderId="27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78" fillId="0" borderId="0" xfId="0" applyFont="1" applyAlignment="1">
      <alignment vertical="center" wrapText="1"/>
    </xf>
    <xf numFmtId="0" fontId="6" fillId="11" borderId="0" xfId="0" applyFont="1" applyFill="1" applyAlignment="1">
      <alignment horizontal="right"/>
    </xf>
    <xf numFmtId="49" fontId="8" fillId="11" borderId="5" xfId="1" applyNumberFormat="1" applyFont="1" applyFill="1" applyBorder="1" applyAlignment="1">
      <alignment horizontal="left" vertical="center"/>
    </xf>
    <xf numFmtId="0" fontId="8" fillId="2" borderId="2" xfId="4" applyFont="1" applyFill="1" applyBorder="1" applyAlignment="1">
      <alignment horizontal="left" vertical="center"/>
    </xf>
    <xf numFmtId="0" fontId="8" fillId="2" borderId="36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6" xfId="4" applyNumberFormat="1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 wrapText="1"/>
    </xf>
    <xf numFmtId="49" fontId="8" fillId="0" borderId="36" xfId="4" applyNumberFormat="1" applyFont="1" applyBorder="1" applyAlignment="1">
      <alignment horizontal="left" vertical="center" wrapText="1"/>
    </xf>
    <xf numFmtId="49" fontId="8" fillId="11" borderId="2" xfId="4" applyNumberFormat="1" applyFont="1" applyFill="1" applyBorder="1" applyAlignment="1">
      <alignment horizontal="left" vertical="center" wrapText="1"/>
    </xf>
    <xf numFmtId="0" fontId="8" fillId="11" borderId="2" xfId="4" applyFont="1" applyFill="1" applyBorder="1" applyAlignment="1">
      <alignment horizontal="left" vertical="center"/>
    </xf>
    <xf numFmtId="0" fontId="8" fillId="0" borderId="36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left"/>
    </xf>
    <xf numFmtId="49" fontId="8" fillId="0" borderId="36" xfId="4" applyNumberFormat="1" applyFont="1" applyBorder="1" applyAlignment="1">
      <alignment horizontal="left"/>
    </xf>
    <xf numFmtId="49" fontId="8" fillId="0" borderId="2" xfId="4" applyNumberFormat="1" applyFont="1" applyBorder="1" applyAlignment="1">
      <alignment horizontal="left"/>
    </xf>
    <xf numFmtId="0" fontId="8" fillId="0" borderId="36" xfId="4" applyFont="1" applyBorder="1" applyAlignment="1">
      <alignment horizontal="left"/>
    </xf>
    <xf numFmtId="0" fontId="8" fillId="0" borderId="36" xfId="4" applyFont="1" applyBorder="1" applyAlignment="1">
      <alignment horizontal="left" vertical="center" wrapText="1"/>
    </xf>
    <xf numFmtId="0" fontId="8" fillId="0" borderId="36" xfId="4" applyFont="1" applyBorder="1"/>
    <xf numFmtId="0" fontId="8" fillId="2" borderId="2" xfId="4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/>
    </xf>
    <xf numFmtId="49" fontId="8" fillId="0" borderId="36" xfId="4" applyNumberFormat="1" applyFont="1" applyBorder="1" applyAlignment="1">
      <alignment horizontal="left" vertical="center"/>
    </xf>
    <xf numFmtId="0" fontId="8" fillId="11" borderId="36" xfId="4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top"/>
    </xf>
    <xf numFmtId="49" fontId="8" fillId="2" borderId="2" xfId="4" applyNumberFormat="1" applyFont="1" applyFill="1" applyBorder="1" applyAlignment="1">
      <alignment wrapText="1"/>
    </xf>
    <xf numFmtId="49" fontId="8" fillId="11" borderId="11" xfId="4" applyNumberFormat="1" applyFont="1" applyFill="1" applyBorder="1" applyAlignment="1">
      <alignment horizontal="left" vertical="center" wrapText="1"/>
    </xf>
    <xf numFmtId="0" fontId="80" fillId="0" borderId="4" xfId="4" applyFont="1" applyBorder="1" applyAlignment="1">
      <alignment wrapText="1"/>
    </xf>
    <xf numFmtId="0" fontId="80" fillId="0" borderId="2" xfId="4" applyFont="1" applyBorder="1" applyAlignment="1">
      <alignment wrapText="1"/>
    </xf>
    <xf numFmtId="0" fontId="80" fillId="0" borderId="27" xfId="4" applyFont="1" applyBorder="1" applyAlignment="1">
      <alignment wrapText="1"/>
    </xf>
    <xf numFmtId="0" fontId="80" fillId="11" borderId="2" xfId="4" applyFont="1" applyFill="1" applyBorder="1" applyAlignment="1">
      <alignment wrapText="1"/>
    </xf>
    <xf numFmtId="0" fontId="26" fillId="11" borderId="27" xfId="4" applyFont="1" applyFill="1" applyBorder="1" applyAlignment="1">
      <alignment horizontal="left" vertical="center"/>
    </xf>
    <xf numFmtId="0" fontId="80" fillId="0" borderId="25" xfId="4" applyFont="1" applyBorder="1" applyAlignment="1">
      <alignment wrapText="1"/>
    </xf>
    <xf numFmtId="0" fontId="80" fillId="0" borderId="24" xfId="4" applyFont="1" applyBorder="1" applyAlignment="1">
      <alignment wrapText="1"/>
    </xf>
    <xf numFmtId="0" fontId="80" fillId="0" borderId="51" xfId="4" applyFont="1" applyBorder="1" applyAlignment="1">
      <alignment wrapText="1"/>
    </xf>
    <xf numFmtId="2" fontId="5" fillId="0" borderId="2" xfId="0" applyNumberFormat="1" applyFont="1" applyBorder="1" applyAlignment="1">
      <alignment horizontal="left"/>
    </xf>
    <xf numFmtId="49" fontId="8" fillId="11" borderId="2" xfId="5" applyNumberFormat="1" applyFont="1" applyFill="1" applyBorder="1" applyAlignment="1">
      <alignment horizontal="left" vertical="center"/>
    </xf>
    <xf numFmtId="0" fontId="80" fillId="0" borderId="2" xfId="4" applyFont="1" applyBorder="1" applyAlignment="1">
      <alignment horizontal="left" vertical="center" wrapText="1"/>
    </xf>
    <xf numFmtId="0" fontId="8" fillId="2" borderId="36" xfId="4" applyFont="1" applyFill="1" applyBorder="1" applyAlignment="1">
      <alignment horizontal="left" vertical="center" wrapText="1"/>
    </xf>
    <xf numFmtId="0" fontId="8" fillId="2" borderId="13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/>
    </xf>
    <xf numFmtId="49" fontId="8" fillId="2" borderId="36" xfId="4" applyNumberFormat="1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/>
    <xf numFmtId="0" fontId="80" fillId="0" borderId="51" xfId="4" applyFont="1" applyBorder="1"/>
    <xf numFmtId="0" fontId="81" fillId="0" borderId="2" xfId="0" applyFont="1" applyBorder="1"/>
    <xf numFmtId="0" fontId="80" fillId="0" borderId="5" xfId="4" applyFont="1" applyBorder="1" applyAlignment="1">
      <alignment wrapText="1"/>
    </xf>
    <xf numFmtId="49" fontId="8" fillId="0" borderId="56" xfId="4" applyNumberFormat="1" applyFont="1" applyBorder="1" applyAlignment="1">
      <alignment horizontal="left" vertical="center"/>
    </xf>
    <xf numFmtId="0" fontId="8" fillId="0" borderId="56" xfId="4" applyFont="1" applyBorder="1" applyAlignment="1">
      <alignment horizontal="left" vertical="center"/>
    </xf>
    <xf numFmtId="0" fontId="80" fillId="0" borderId="51" xfId="4" applyFont="1" applyBorder="1" applyAlignment="1">
      <alignment vertical="center" wrapText="1"/>
    </xf>
    <xf numFmtId="49" fontId="8" fillId="0" borderId="2" xfId="4" applyNumberFormat="1" applyFont="1" applyBorder="1" applyAlignment="1">
      <alignment vertical="center"/>
    </xf>
    <xf numFmtId="49" fontId="8" fillId="11" borderId="56" xfId="4" applyNumberFormat="1" applyFont="1" applyFill="1" applyBorder="1" applyAlignment="1">
      <alignment horizontal="left" vertical="center"/>
    </xf>
    <xf numFmtId="49" fontId="8" fillId="11" borderId="2" xfId="4" applyNumberFormat="1" applyFont="1" applyFill="1" applyBorder="1" applyAlignment="1">
      <alignment horizontal="left" vertical="center"/>
    </xf>
    <xf numFmtId="49" fontId="8" fillId="2" borderId="56" xfId="4" applyNumberFormat="1" applyFont="1" applyFill="1" applyBorder="1" applyAlignment="1">
      <alignment horizontal="left" vertical="center" wrapText="1"/>
    </xf>
    <xf numFmtId="49" fontId="8" fillId="0" borderId="56" xfId="4" applyNumberFormat="1" applyFont="1" applyBorder="1" applyAlignment="1">
      <alignment horizontal="left"/>
    </xf>
    <xf numFmtId="0" fontId="8" fillId="0" borderId="56" xfId="4" applyFont="1" applyBorder="1" applyAlignment="1">
      <alignment horizontal="left"/>
    </xf>
    <xf numFmtId="49" fontId="8" fillId="0" borderId="56" xfId="4" applyNumberFormat="1" applyFont="1" applyBorder="1" applyAlignment="1">
      <alignment horizontal="left" vertical="center" wrapText="1"/>
    </xf>
    <xf numFmtId="49" fontId="8" fillId="0" borderId="2" xfId="4" applyNumberFormat="1" applyFont="1" applyBorder="1"/>
    <xf numFmtId="0" fontId="81" fillId="0" borderId="51" xfId="0" applyFont="1" applyBorder="1"/>
    <xf numFmtId="49" fontId="8" fillId="2" borderId="56" xfId="4" applyNumberFormat="1" applyFont="1" applyFill="1" applyBorder="1" applyAlignment="1">
      <alignment horizontal="left" vertical="center"/>
    </xf>
    <xf numFmtId="0" fontId="80" fillId="0" borderId="2" xfId="4" applyFont="1" applyBorder="1"/>
    <xf numFmtId="0" fontId="80" fillId="0" borderId="36" xfId="4" applyFont="1" applyBorder="1"/>
    <xf numFmtId="0" fontId="80" fillId="0" borderId="2" xfId="4" applyFont="1" applyBorder="1" applyAlignment="1">
      <alignment horizontal="left" vertical="center"/>
    </xf>
    <xf numFmtId="49" fontId="8" fillId="0" borderId="12" xfId="4" applyNumberFormat="1" applyFont="1" applyBorder="1" applyAlignment="1">
      <alignment horizontal="left" vertical="center" wrapText="1"/>
    </xf>
    <xf numFmtId="49" fontId="8" fillId="0" borderId="56" xfId="4" applyNumberFormat="1" applyFont="1" applyBorder="1"/>
    <xf numFmtId="49" fontId="8" fillId="0" borderId="36" xfId="4" applyNumberFormat="1" applyFont="1" applyBorder="1"/>
    <xf numFmtId="0" fontId="80" fillId="0" borderId="2" xfId="4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/>
    </xf>
    <xf numFmtId="49" fontId="8" fillId="0" borderId="13" xfId="4" applyNumberFormat="1" applyFont="1" applyBorder="1" applyAlignment="1">
      <alignment horizontal="left" vertical="center" wrapText="1"/>
    </xf>
    <xf numFmtId="0" fontId="25" fillId="6" borderId="32" xfId="0" applyFont="1" applyFill="1" applyBorder="1" applyAlignment="1">
      <alignment vertical="center" wrapText="1"/>
    </xf>
    <xf numFmtId="0" fontId="82" fillId="11" borderId="33" xfId="0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49" fontId="11" fillId="2" borderId="2" xfId="4" applyNumberFormat="1" applyFont="1" applyFill="1" applyBorder="1" applyAlignment="1">
      <alignment horizontal="left" vertical="center" wrapText="1"/>
    </xf>
    <xf numFmtId="0" fontId="18" fillId="11" borderId="0" xfId="0" applyFont="1" applyFill="1"/>
    <xf numFmtId="0" fontId="9" fillId="0" borderId="43" xfId="0" applyFont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54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/>
    </xf>
    <xf numFmtId="1" fontId="9" fillId="9" borderId="3" xfId="0" applyNumberFormat="1" applyFont="1" applyFill="1" applyBorder="1" applyAlignment="1">
      <alignment horizontal="left"/>
    </xf>
    <xf numFmtId="0" fontId="45" fillId="0" borderId="57" xfId="0" applyFont="1" applyBorder="1"/>
    <xf numFmtId="0" fontId="45" fillId="0" borderId="7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7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178" fontId="45" fillId="0" borderId="24" xfId="0" applyNumberFormat="1" applyFont="1" applyBorder="1"/>
    <xf numFmtId="0" fontId="45" fillId="0" borderId="14" xfId="0" applyFont="1" applyBorder="1"/>
    <xf numFmtId="0" fontId="45" fillId="0" borderId="49" xfId="0" applyFont="1" applyBorder="1" applyAlignment="1">
      <alignment horizontal="center"/>
    </xf>
    <xf numFmtId="2" fontId="45" fillId="0" borderId="11" xfId="0" applyNumberFormat="1" applyFont="1" applyBorder="1" applyAlignment="1">
      <alignment horizontal="center"/>
    </xf>
    <xf numFmtId="176" fontId="45" fillId="0" borderId="24" xfId="0" applyNumberFormat="1" applyFont="1" applyBorder="1"/>
    <xf numFmtId="179" fontId="45" fillId="0" borderId="24" xfId="0" applyNumberFormat="1" applyFont="1" applyBorder="1"/>
    <xf numFmtId="2" fontId="44" fillId="0" borderId="0" xfId="0" applyNumberFormat="1" applyFont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11" fillId="11" borderId="0" xfId="0" applyFont="1" applyFill="1"/>
    <xf numFmtId="0" fontId="5" fillId="11" borderId="0" xfId="0" applyFont="1" applyFill="1" applyAlignment="1">
      <alignment horizontal="left" vertical="center"/>
    </xf>
    <xf numFmtId="0" fontId="11" fillId="0" borderId="11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11" borderId="5" xfId="0" applyFont="1" applyFill="1" applyBorder="1" applyAlignment="1">
      <alignment horizontal="left"/>
    </xf>
    <xf numFmtId="49" fontId="0" fillId="11" borderId="0" xfId="0" applyNumberFormat="1" applyFill="1"/>
    <xf numFmtId="0" fontId="5" fillId="11" borderId="0" xfId="0" applyFont="1" applyFill="1"/>
    <xf numFmtId="0" fontId="80" fillId="0" borderId="3" xfId="4" applyFont="1" applyBorder="1" applyAlignment="1">
      <alignment wrapText="1"/>
    </xf>
    <xf numFmtId="49" fontId="8" fillId="0" borderId="28" xfId="4" applyNumberFormat="1" applyFont="1" applyBorder="1" applyAlignment="1">
      <alignment horizontal="left" vertical="center"/>
    </xf>
    <xf numFmtId="0" fontId="83" fillId="11" borderId="0" xfId="0" applyFont="1" applyFill="1" applyAlignment="1">
      <alignment horizontal="left" vertical="center" wrapText="1"/>
    </xf>
    <xf numFmtId="0" fontId="78" fillId="0" borderId="0" xfId="0" applyFont="1" applyAlignment="1">
      <alignment horizontal="center" vertical="center"/>
    </xf>
    <xf numFmtId="0" fontId="78" fillId="0" borderId="0" xfId="0" applyFont="1"/>
    <xf numFmtId="0" fontId="8" fillId="11" borderId="0" xfId="0" applyFont="1" applyFill="1" applyAlignment="1">
      <alignment horizontal="left"/>
    </xf>
    <xf numFmtId="49" fontId="8" fillId="0" borderId="3" xfId="0" applyNumberFormat="1" applyFont="1" applyBorder="1" applyAlignment="1">
      <alignment horizontal="left" vertical="center"/>
    </xf>
    <xf numFmtId="0" fontId="8" fillId="0" borderId="3" xfId="4" applyFont="1" applyBorder="1" applyAlignment="1">
      <alignment horizontal="left" vertical="center"/>
    </xf>
    <xf numFmtId="0" fontId="8" fillId="2" borderId="28" xfId="4" applyFont="1" applyFill="1" applyBorder="1" applyAlignment="1">
      <alignment horizontal="left" vertical="center"/>
    </xf>
    <xf numFmtId="49" fontId="8" fillId="0" borderId="0" xfId="4" applyNumberFormat="1" applyFont="1" applyAlignment="1">
      <alignment horizontal="left" vertical="center" wrapText="1"/>
    </xf>
    <xf numFmtId="0" fontId="48" fillId="0" borderId="0" xfId="0" applyFont="1"/>
    <xf numFmtId="0" fontId="5" fillId="0" borderId="0" xfId="0" applyFont="1" applyAlignment="1">
      <alignment horizontal="right" wrapText="1"/>
    </xf>
    <xf numFmtId="167" fontId="5" fillId="0" borderId="0" xfId="0" applyNumberFormat="1" applyFont="1" applyAlignment="1">
      <alignment horizontal="left" wrapText="1"/>
    </xf>
    <xf numFmtId="0" fontId="74" fillId="11" borderId="7" xfId="0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7" xfId="4" applyFont="1" applyBorder="1" applyAlignment="1">
      <alignment horizontal="left" vertical="center"/>
    </xf>
    <xf numFmtId="0" fontId="79" fillId="11" borderId="2" xfId="0" applyFont="1" applyFill="1" applyBorder="1" applyAlignment="1">
      <alignment horizontal="left"/>
    </xf>
    <xf numFmtId="49" fontId="18" fillId="10" borderId="7" xfId="0" applyNumberFormat="1" applyFont="1" applyFill="1" applyBorder="1" applyAlignment="1">
      <alignment horizontal="left" vertical="center" wrapText="1"/>
    </xf>
    <xf numFmtId="49" fontId="18" fillId="10" borderId="7" xfId="0" applyNumberFormat="1" applyFont="1" applyFill="1" applyBorder="1" applyAlignment="1">
      <alignment horizontal="left" vertical="center" wrapText="1" indent="1"/>
    </xf>
    <xf numFmtId="165" fontId="45" fillId="11" borderId="7" xfId="1" applyFont="1" applyFill="1" applyBorder="1"/>
    <xf numFmtId="165" fontId="3" fillId="0" borderId="7" xfId="1" applyFont="1" applyBorder="1"/>
    <xf numFmtId="167" fontId="45" fillId="16" borderId="7" xfId="1" applyNumberFormat="1" applyFont="1" applyFill="1" applyBorder="1"/>
    <xf numFmtId="2" fontId="11" fillId="0" borderId="7" xfId="0" applyNumberFormat="1" applyFont="1" applyBorder="1" applyAlignment="1">
      <alignment horizontal="center" wrapText="1"/>
    </xf>
    <xf numFmtId="0" fontId="80" fillId="0" borderId="2" xfId="0" applyFont="1" applyBorder="1" applyAlignment="1">
      <alignment wrapText="1"/>
    </xf>
    <xf numFmtId="0" fontId="80" fillId="0" borderId="27" xfId="4" applyFont="1" applyBorder="1"/>
    <xf numFmtId="2" fontId="11" fillId="0" borderId="7" xfId="0" applyNumberFormat="1" applyFont="1" applyBorder="1" applyAlignment="1">
      <alignment wrapText="1"/>
    </xf>
    <xf numFmtId="0" fontId="8" fillId="11" borderId="11" xfId="0" applyFont="1" applyFill="1" applyBorder="1" applyAlignment="1">
      <alignment horizontal="left" vertical="center"/>
    </xf>
    <xf numFmtId="0" fontId="8" fillId="0" borderId="3" xfId="4" applyFont="1" applyBorder="1" applyAlignment="1">
      <alignment horizontal="left" vertic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vertical="center" wrapText="1"/>
    </xf>
    <xf numFmtId="0" fontId="71" fillId="11" borderId="0" xfId="0" applyFont="1" applyFill="1" applyAlignment="1">
      <alignment horizontal="left" vertical="center"/>
    </xf>
    <xf numFmtId="14" fontId="8" fillId="11" borderId="7" xfId="0" applyNumberFormat="1" applyFont="1" applyFill="1" applyBorder="1" applyAlignment="1">
      <alignment horizontal="left" vertical="center" wrapText="1"/>
    </xf>
    <xf numFmtId="49" fontId="25" fillId="11" borderId="0" xfId="0" applyNumberFormat="1" applyFont="1" applyFill="1" applyAlignment="1">
      <alignment horizontal="left" vertical="center" wrapText="1"/>
    </xf>
    <xf numFmtId="0" fontId="42" fillId="0" borderId="0" xfId="0" applyFont="1" applyAlignment="1">
      <alignment horizontal="center" wrapText="1"/>
    </xf>
    <xf numFmtId="1" fontId="48" fillId="0" borderId="0" xfId="0" applyNumberFormat="1" applyFont="1" applyAlignment="1">
      <alignment vertical="center" wrapText="1"/>
    </xf>
    <xf numFmtId="0" fontId="18" fillId="11" borderId="0" xfId="0" applyFont="1" applyFill="1" applyAlignment="1">
      <alignment horizontal="right" vertical="center" wrapText="1" indent="1"/>
    </xf>
    <xf numFmtId="49" fontId="11" fillId="0" borderId="0" xfId="0" applyNumberFormat="1" applyFont="1" applyAlignment="1">
      <alignment horizontal="left" vertical="center" wrapText="1"/>
    </xf>
    <xf numFmtId="0" fontId="84" fillId="0" borderId="0" xfId="0" applyFont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4" fillId="0" borderId="0" xfId="0" applyFont="1" applyAlignment="1">
      <alignment horizontal="center"/>
    </xf>
    <xf numFmtId="0" fontId="84" fillId="0" borderId="7" xfId="0" applyFont="1" applyBorder="1"/>
    <xf numFmtId="14" fontId="9" fillId="9" borderId="7" xfId="0" applyNumberFormat="1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 vertical="center" wrapText="1"/>
    </xf>
    <xf numFmtId="0" fontId="84" fillId="0" borderId="7" xfId="0" applyFont="1" applyBorder="1" applyAlignment="1">
      <alignment horizontal="left"/>
    </xf>
    <xf numFmtId="49" fontId="84" fillId="0" borderId="7" xfId="0" applyNumberFormat="1" applyFont="1" applyBorder="1" applyAlignment="1">
      <alignment horizontal="left" wrapText="1"/>
    </xf>
    <xf numFmtId="1" fontId="9" fillId="10" borderId="7" xfId="0" applyNumberFormat="1" applyFont="1" applyFill="1" applyBorder="1" applyAlignment="1">
      <alignment horizontal="left" vertical="center"/>
    </xf>
    <xf numFmtId="49" fontId="18" fillId="11" borderId="7" xfId="0" applyNumberFormat="1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left" vertical="center"/>
    </xf>
    <xf numFmtId="1" fontId="11" fillId="0" borderId="0" xfId="0" applyNumberFormat="1" applyFont="1" applyAlignment="1">
      <alignment horizontal="center" wrapText="1"/>
    </xf>
    <xf numFmtId="0" fontId="5" fillId="0" borderId="14" xfId="0" applyFont="1" applyBorder="1"/>
    <xf numFmtId="0" fontId="0" fillId="11" borderId="15" xfId="0" applyFill="1" applyBorder="1"/>
    <xf numFmtId="0" fontId="0" fillId="11" borderId="8" xfId="0" applyFill="1" applyBorder="1"/>
    <xf numFmtId="1" fontId="9" fillId="9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1" fontId="11" fillId="0" borderId="0" xfId="0" applyNumberFormat="1" applyFont="1" applyAlignment="1">
      <alignment wrapText="1"/>
    </xf>
    <xf numFmtId="0" fontId="11" fillId="0" borderId="0" xfId="0" applyFont="1" applyAlignment="1">
      <alignment horizontal="right" wrapText="1"/>
    </xf>
    <xf numFmtId="49" fontId="11" fillId="0" borderId="0" xfId="0" applyNumberFormat="1" applyFont="1" applyAlignment="1">
      <alignment horizontal="right" wrapText="1"/>
    </xf>
    <xf numFmtId="1" fontId="18" fillId="0" borderId="0" xfId="0" applyNumberFormat="1" applyFont="1" applyAlignment="1">
      <alignment wrapText="1"/>
    </xf>
    <xf numFmtId="2" fontId="18" fillId="0" borderId="0" xfId="0" applyNumberFormat="1" applyFont="1" applyAlignment="1">
      <alignment wrapText="1"/>
    </xf>
    <xf numFmtId="167" fontId="11" fillId="14" borderId="0" xfId="1" applyNumberFormat="1" applyFont="1" applyFill="1" applyAlignment="1">
      <alignment wrapText="1"/>
    </xf>
    <xf numFmtId="167" fontId="0" fillId="14" borderId="0" xfId="1" applyNumberFormat="1" applyFont="1" applyFill="1" applyAlignment="1">
      <alignment wrapText="1"/>
    </xf>
    <xf numFmtId="0" fontId="8" fillId="8" borderId="2" xfId="0" applyFont="1" applyFill="1" applyBorder="1" applyAlignment="1">
      <alignment horizontal="left" vertical="center"/>
    </xf>
    <xf numFmtId="0" fontId="80" fillId="0" borderId="41" xfId="4" applyFont="1" applyBorder="1" applyAlignment="1">
      <alignment wrapText="1"/>
    </xf>
    <xf numFmtId="0" fontId="0" fillId="8" borderId="0" xfId="0" applyFill="1"/>
    <xf numFmtId="167" fontId="5" fillId="11" borderId="0" xfId="1" applyNumberFormat="1" applyFont="1" applyFill="1" applyAlignment="1">
      <alignment wrapText="1"/>
    </xf>
    <xf numFmtId="0" fontId="8" fillId="11" borderId="40" xfId="0" applyFont="1" applyFill="1" applyBorder="1" applyAlignment="1">
      <alignment horizontal="left"/>
    </xf>
    <xf numFmtId="43" fontId="5" fillId="0" borderId="0" xfId="0" applyNumberFormat="1" applyFont="1" applyAlignment="1">
      <alignment wrapText="1"/>
    </xf>
    <xf numFmtId="0" fontId="8" fillId="11" borderId="0" xfId="0" applyFont="1" applyFill="1" applyAlignment="1">
      <alignment horizontal="left" vertical="center"/>
    </xf>
    <xf numFmtId="43" fontId="0" fillId="0" borderId="0" xfId="0" applyNumberFormat="1" applyAlignment="1">
      <alignment wrapText="1"/>
    </xf>
    <xf numFmtId="2" fontId="11" fillId="0" borderId="0" xfId="0" applyNumberFormat="1" applyFont="1" applyAlignment="1">
      <alignment wrapText="1"/>
    </xf>
    <xf numFmtId="14" fontId="9" fillId="11" borderId="0" xfId="0" applyNumberFormat="1" applyFont="1" applyFill="1" applyAlignment="1">
      <alignment horizontal="center"/>
    </xf>
    <xf numFmtId="49" fontId="9" fillId="11" borderId="0" xfId="0" applyNumberFormat="1" applyFont="1" applyFill="1" applyAlignment="1">
      <alignment horizontal="center" vertical="center" wrapText="1"/>
    </xf>
    <xf numFmtId="0" fontId="9" fillId="11" borderId="0" xfId="0" applyFont="1" applyFill="1" applyAlignment="1">
      <alignment horizontal="center" vertical="center"/>
    </xf>
    <xf numFmtId="14" fontId="9" fillId="11" borderId="0" xfId="0" applyNumberFormat="1" applyFont="1" applyFill="1"/>
    <xf numFmtId="0" fontId="0" fillId="9" borderId="0" xfId="0" applyFill="1"/>
    <xf numFmtId="0" fontId="0" fillId="0" borderId="26" xfId="0" applyBorder="1" applyAlignment="1">
      <alignment horizontal="left" vertical="center" wrapText="1"/>
    </xf>
    <xf numFmtId="14" fontId="0" fillId="11" borderId="0" xfId="0" applyNumberFormat="1" applyFill="1"/>
    <xf numFmtId="1" fontId="11" fillId="11" borderId="7" xfId="2" applyNumberFormat="1" applyFont="1" applyFill="1" applyBorder="1" applyAlignment="1">
      <alignment horizontal="right" vertical="center"/>
    </xf>
    <xf numFmtId="0" fontId="8" fillId="9" borderId="58" xfId="4" applyFont="1" applyFill="1" applyBorder="1" applyAlignment="1">
      <alignment horizontal="left" vertical="center" wrapText="1"/>
    </xf>
    <xf numFmtId="49" fontId="8" fillId="11" borderId="56" xfId="4" applyNumberFormat="1" applyFont="1" applyFill="1" applyBorder="1" applyAlignment="1">
      <alignment horizontal="left"/>
    </xf>
    <xf numFmtId="0" fontId="8" fillId="11" borderId="0" xfId="0" applyFont="1" applyFill="1" applyAlignment="1">
      <alignment horizontal="left" vertical="center" wrapText="1"/>
    </xf>
    <xf numFmtId="49" fontId="8" fillId="11" borderId="36" xfId="4" applyNumberFormat="1" applyFont="1" applyFill="1" applyBorder="1" applyAlignment="1">
      <alignment horizontal="left" vertical="center" wrapText="1"/>
    </xf>
    <xf numFmtId="177" fontId="77" fillId="0" borderId="0" xfId="0" applyNumberFormat="1" applyFont="1" applyAlignment="1">
      <alignment horizontal="left" vertical="center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5" fillId="0" borderId="39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4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42" fillId="0" borderId="2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26" fillId="6" borderId="32" xfId="0" applyFont="1" applyFill="1" applyBorder="1" applyAlignment="1">
      <alignment vertical="center" wrapText="1"/>
    </xf>
    <xf numFmtId="0" fontId="26" fillId="6" borderId="26" xfId="0" applyFont="1" applyFill="1" applyBorder="1" applyAlignment="1">
      <alignment vertical="center" wrapText="1"/>
    </xf>
    <xf numFmtId="0" fontId="26" fillId="6" borderId="35" xfId="0" applyFont="1" applyFill="1" applyBorder="1" applyAlignment="1">
      <alignment vertical="center" wrapText="1"/>
    </xf>
    <xf numFmtId="0" fontId="25" fillId="6" borderId="32" xfId="0" applyFont="1" applyFill="1" applyBorder="1" applyAlignment="1">
      <alignment vertical="center" wrapText="1"/>
    </xf>
    <xf numFmtId="0" fontId="25" fillId="6" borderId="26" xfId="0" applyFont="1" applyFill="1" applyBorder="1" applyAlignment="1">
      <alignment vertical="center" wrapText="1"/>
    </xf>
    <xf numFmtId="0" fontId="0" fillId="0" borderId="1" xfId="0" applyBorder="1" applyAlignment="1">
      <alignment horizontal="right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2" fontId="5" fillId="0" borderId="0" xfId="0" applyNumberFormat="1" applyFont="1" applyAlignment="1">
      <alignment horizontal="right" vertical="center"/>
    </xf>
    <xf numFmtId="0" fontId="42" fillId="0" borderId="51" xfId="0" applyFont="1" applyBorder="1" applyAlignment="1">
      <alignment horizont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right" vertical="center" wrapText="1" inden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left" vertical="center" wrapText="1"/>
    </xf>
    <xf numFmtId="49" fontId="26" fillId="2" borderId="10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8" fillId="0" borderId="4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9" borderId="8" xfId="0" applyFont="1" applyFill="1" applyBorder="1" applyAlignment="1">
      <alignment horizont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7" fontId="8" fillId="9" borderId="13" xfId="1" applyNumberFormat="1" applyFont="1" applyFill="1" applyBorder="1" applyAlignment="1">
      <alignment horizontal="center" vertical="center" wrapText="1"/>
    </xf>
    <xf numFmtId="167" fontId="8" fillId="9" borderId="11" xfId="1" applyNumberFormat="1" applyFont="1" applyFill="1" applyBorder="1" applyAlignment="1">
      <alignment horizontal="center" vertical="center" wrapText="1"/>
    </xf>
    <xf numFmtId="0" fontId="5" fillId="11" borderId="5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54" fillId="0" borderId="7" xfId="0" applyFont="1" applyBorder="1" applyAlignment="1">
      <alignment vertical="center"/>
    </xf>
    <xf numFmtId="0" fontId="59" fillId="7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0" fontId="53" fillId="7" borderId="0" xfId="0" applyFont="1" applyFill="1" applyAlignment="1">
      <alignment horizontal="center" vertical="center"/>
    </xf>
    <xf numFmtId="0" fontId="55" fillId="7" borderId="0" xfId="0" applyFont="1" applyFill="1" applyAlignment="1">
      <alignment horizontal="center" vertical="center" wrapText="1"/>
    </xf>
    <xf numFmtId="0" fontId="57" fillId="7" borderId="0" xfId="0" applyFont="1" applyFill="1" applyAlignment="1">
      <alignment horizontal="center" wrapText="1"/>
    </xf>
    <xf numFmtId="0" fontId="16" fillId="7" borderId="0" xfId="0" applyFont="1" applyFill="1" applyAlignment="1">
      <alignment horizontal="left"/>
    </xf>
    <xf numFmtId="0" fontId="33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/>
    </xf>
    <xf numFmtId="0" fontId="31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49" fontId="11" fillId="2" borderId="13" xfId="0" applyNumberFormat="1" applyFont="1" applyFill="1" applyBorder="1" applyAlignment="1">
      <alignment horizontal="left" vertical="center" inden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9" xfId="0" applyNumberFormat="1" applyFont="1" applyFill="1" applyBorder="1" applyAlignment="1">
      <alignment horizontal="left" vertical="center" indent="1"/>
    </xf>
    <xf numFmtId="0" fontId="31" fillId="1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bki-server\Users\&#1045;&#1074;&#1075;&#1077;&#1085;&#1080;&#1081;%20&#1040;&#1088;&#1082;&#1072;&#1076;&#1100;&#1077;&#1074;&#1080;&#1095;\Downloads\&#1050;&#1086;&#1087;&#1080;&#1103;_2009-12_&#1069;&#1083;&#1077;&#1082;&#1090;&#1088;&#1080;&#1095;&#1077;&#1089;&#1090;&#1074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 сч"/>
      <sheetName val="МОП"/>
      <sheetName val="Неж пом"/>
      <sheetName val="Под 1 и 2"/>
      <sheetName val="Под 3"/>
      <sheetName val="Под 4 и 5"/>
      <sheetName val="Под 6"/>
    </sheetNames>
    <sheetDataSet>
      <sheetData sheetId="0"/>
      <sheetData sheetId="1"/>
      <sheetData sheetId="2"/>
      <sheetData sheetId="3">
        <row r="6">
          <cell r="A6" t="str">
            <v>1/ 01</v>
          </cell>
        </row>
        <row r="7">
          <cell r="A7" t="str">
            <v>1/ 02</v>
          </cell>
        </row>
        <row r="8">
          <cell r="A8" t="str">
            <v>1/ 03</v>
          </cell>
        </row>
        <row r="9">
          <cell r="A9" t="str">
            <v>1/ 04</v>
          </cell>
        </row>
        <row r="10">
          <cell r="A10" t="str">
            <v>1/ 05</v>
          </cell>
        </row>
        <row r="11">
          <cell r="A11" t="str">
            <v>1/ 06</v>
          </cell>
        </row>
        <row r="12">
          <cell r="A12" t="str">
            <v>1/ 07</v>
          </cell>
        </row>
        <row r="13">
          <cell r="A13" t="str">
            <v>1/ 08</v>
          </cell>
        </row>
        <row r="14">
          <cell r="A14" t="str">
            <v>1/ 09</v>
          </cell>
        </row>
        <row r="15">
          <cell r="A15" t="str">
            <v>1/ 10</v>
          </cell>
        </row>
        <row r="16">
          <cell r="A16" t="str">
            <v>1/ 11</v>
          </cell>
        </row>
        <row r="17">
          <cell r="A17" t="str">
            <v>1/ 12</v>
          </cell>
        </row>
        <row r="18">
          <cell r="A18" t="str">
            <v>1/ 13</v>
          </cell>
        </row>
        <row r="19">
          <cell r="A19" t="str">
            <v>1/ 14</v>
          </cell>
        </row>
        <row r="20">
          <cell r="A20" t="str">
            <v>1/ 15</v>
          </cell>
        </row>
        <row r="21">
          <cell r="A21" t="str">
            <v>1/ 16</v>
          </cell>
        </row>
        <row r="22">
          <cell r="A22" t="str">
            <v>1/ 17</v>
          </cell>
        </row>
        <row r="23">
          <cell r="A23" t="str">
            <v>1/ 18</v>
          </cell>
        </row>
        <row r="24">
          <cell r="A24" t="str">
            <v>1/ 19</v>
          </cell>
        </row>
        <row r="25">
          <cell r="A25" t="str">
            <v>1/ 20</v>
          </cell>
        </row>
        <row r="26">
          <cell r="A26" t="str">
            <v>1/ 21</v>
          </cell>
        </row>
        <row r="27">
          <cell r="A27" t="str">
            <v>1/ 22</v>
          </cell>
        </row>
        <row r="28">
          <cell r="A28" t="str">
            <v>1/ 23</v>
          </cell>
        </row>
        <row r="29">
          <cell r="A29" t="str">
            <v>1/ 24</v>
          </cell>
        </row>
        <row r="30">
          <cell r="A30" t="str">
            <v>1/ 25</v>
          </cell>
        </row>
        <row r="31">
          <cell r="A31" t="str">
            <v>1/ 26</v>
          </cell>
        </row>
        <row r="32">
          <cell r="A32" t="str">
            <v>1/ 27</v>
          </cell>
        </row>
        <row r="33">
          <cell r="A33" t="str">
            <v>1/ 28</v>
          </cell>
        </row>
        <row r="34">
          <cell r="A34" t="str">
            <v>1/ 29</v>
          </cell>
        </row>
        <row r="35">
          <cell r="A35" t="str">
            <v>1/ 30</v>
          </cell>
        </row>
        <row r="36">
          <cell r="A36" t="str">
            <v>1/ 31</v>
          </cell>
        </row>
        <row r="37">
          <cell r="A37" t="str">
            <v>1/ 32</v>
          </cell>
        </row>
        <row r="38">
          <cell r="A38" t="str">
            <v>1/ 33</v>
          </cell>
        </row>
        <row r="39">
          <cell r="A39" t="str">
            <v>1/ 34</v>
          </cell>
        </row>
        <row r="40">
          <cell r="A40" t="str">
            <v>1/ 35</v>
          </cell>
        </row>
        <row r="41">
          <cell r="A41" t="str">
            <v>1/ 36</v>
          </cell>
        </row>
        <row r="42">
          <cell r="A42" t="str">
            <v>1/ 37</v>
          </cell>
        </row>
        <row r="43">
          <cell r="A43" t="str">
            <v>1/ 38</v>
          </cell>
        </row>
        <row r="44">
          <cell r="A44" t="str">
            <v>1/ 39</v>
          </cell>
        </row>
        <row r="45">
          <cell r="A45" t="str">
            <v>1/ 40</v>
          </cell>
        </row>
        <row r="46">
          <cell r="A46" t="str">
            <v>1/ 41</v>
          </cell>
        </row>
        <row r="47">
          <cell r="A47" t="str">
            <v>1/ 42</v>
          </cell>
        </row>
        <row r="48">
          <cell r="A48" t="str">
            <v>1/ 43</v>
          </cell>
        </row>
        <row r="49">
          <cell r="A49" t="str">
            <v>1/ 44</v>
          </cell>
        </row>
        <row r="50">
          <cell r="A50" t="str">
            <v>1/ 45</v>
          </cell>
        </row>
        <row r="51">
          <cell r="A51" t="str">
            <v>1/ 46</v>
          </cell>
        </row>
        <row r="52">
          <cell r="A52" t="str">
            <v>1/ 47</v>
          </cell>
        </row>
        <row r="53">
          <cell r="A53" t="str">
            <v>1/ 48</v>
          </cell>
        </row>
        <row r="54">
          <cell r="A54" t="str">
            <v>1/ 49</v>
          </cell>
        </row>
        <row r="55">
          <cell r="A55" t="str">
            <v>1/ 50</v>
          </cell>
        </row>
        <row r="62">
          <cell r="A62" t="str">
            <v>1/ 51</v>
          </cell>
        </row>
        <row r="63">
          <cell r="A63" t="str">
            <v>1/ 52</v>
          </cell>
        </row>
        <row r="65">
          <cell r="A65" t="str">
            <v>1/ 54</v>
          </cell>
        </row>
        <row r="66">
          <cell r="A66" t="str">
            <v>1/ 55</v>
          </cell>
        </row>
        <row r="67">
          <cell r="A67" t="str">
            <v>1/ 56</v>
          </cell>
        </row>
        <row r="68">
          <cell r="A68" t="str">
            <v>1/ 57</v>
          </cell>
        </row>
        <row r="69">
          <cell r="A69" t="str">
            <v>1/ 58</v>
          </cell>
        </row>
        <row r="70">
          <cell r="A70" t="str">
            <v>1/ 59</v>
          </cell>
        </row>
        <row r="71">
          <cell r="A71" t="str">
            <v>1/ 60</v>
          </cell>
        </row>
        <row r="72">
          <cell r="A72" t="str">
            <v>1/ 61</v>
          </cell>
        </row>
        <row r="73">
          <cell r="A73" t="str">
            <v>1/ 62</v>
          </cell>
        </row>
        <row r="74">
          <cell r="A74" t="str">
            <v>1/ 63</v>
          </cell>
        </row>
        <row r="75">
          <cell r="A75" t="str">
            <v>1/ 64</v>
          </cell>
        </row>
        <row r="77">
          <cell r="A77" t="str">
            <v xml:space="preserve">1/ 65 </v>
          </cell>
        </row>
        <row r="78">
          <cell r="A78" t="str">
            <v>1/ 66</v>
          </cell>
        </row>
        <row r="79">
          <cell r="A79" t="str">
            <v>1/ 67</v>
          </cell>
        </row>
        <row r="80">
          <cell r="A80" t="str">
            <v>1/ 68</v>
          </cell>
        </row>
        <row r="81">
          <cell r="A81" t="str">
            <v xml:space="preserve">2/ 69 </v>
          </cell>
        </row>
        <row r="82">
          <cell r="A82" t="str">
            <v>2/ 70</v>
          </cell>
        </row>
        <row r="83">
          <cell r="A83" t="str">
            <v>2/ 71</v>
          </cell>
        </row>
        <row r="84">
          <cell r="A84" t="str">
            <v>2/ 72</v>
          </cell>
        </row>
        <row r="85">
          <cell r="A85" t="str">
            <v>2/ 73</v>
          </cell>
        </row>
        <row r="86">
          <cell r="A86" t="str">
            <v>2/ 74</v>
          </cell>
        </row>
        <row r="87">
          <cell r="A87" t="str">
            <v>2/ 75</v>
          </cell>
        </row>
        <row r="88">
          <cell r="A88" t="str">
            <v>2/ 76</v>
          </cell>
        </row>
        <row r="89">
          <cell r="A89" t="str">
            <v>2/ 77</v>
          </cell>
        </row>
        <row r="90">
          <cell r="A90" t="str">
            <v>2/ 78</v>
          </cell>
        </row>
        <row r="91">
          <cell r="A91" t="str">
            <v>2/ 79</v>
          </cell>
        </row>
        <row r="92">
          <cell r="A92" t="str">
            <v>2/ 80</v>
          </cell>
        </row>
        <row r="93">
          <cell r="A93" t="str">
            <v>2/ 81</v>
          </cell>
        </row>
        <row r="94">
          <cell r="A94" t="str">
            <v>2/ 82</v>
          </cell>
        </row>
        <row r="95">
          <cell r="A95" t="str">
            <v>2/ 83</v>
          </cell>
        </row>
        <row r="96">
          <cell r="A96" t="str">
            <v>2/ 84</v>
          </cell>
        </row>
        <row r="97">
          <cell r="A97" t="str">
            <v>2/ 85</v>
          </cell>
        </row>
        <row r="98">
          <cell r="A98" t="str">
            <v>2/ 86</v>
          </cell>
        </row>
        <row r="99">
          <cell r="A99" t="str">
            <v>2/ 87</v>
          </cell>
        </row>
        <row r="100">
          <cell r="A100" t="str">
            <v>2/ 88</v>
          </cell>
        </row>
        <row r="101">
          <cell r="A101" t="str">
            <v>2/ 89</v>
          </cell>
        </row>
        <row r="102">
          <cell r="A102" t="str">
            <v>2/ 90</v>
          </cell>
        </row>
        <row r="103">
          <cell r="A103" t="str">
            <v>2/ 91</v>
          </cell>
        </row>
        <row r="104">
          <cell r="A104" t="str">
            <v>2/ 92</v>
          </cell>
        </row>
        <row r="105">
          <cell r="A105" t="str">
            <v>2/ 93</v>
          </cell>
        </row>
        <row r="106">
          <cell r="A106" t="str">
            <v>2/ 94</v>
          </cell>
        </row>
        <row r="107">
          <cell r="A107" t="str">
            <v>2/ 95</v>
          </cell>
        </row>
        <row r="108">
          <cell r="A108" t="str">
            <v>2/ 96</v>
          </cell>
        </row>
        <row r="109">
          <cell r="A109" t="str">
            <v>2/ 97</v>
          </cell>
        </row>
        <row r="110">
          <cell r="A110" t="str">
            <v>2/ 98</v>
          </cell>
        </row>
        <row r="111">
          <cell r="A111" t="str">
            <v>2/ 99</v>
          </cell>
        </row>
        <row r="112">
          <cell r="A112" t="str">
            <v>2/ 100</v>
          </cell>
        </row>
        <row r="121">
          <cell r="A121" t="str">
            <v>2/ 101</v>
          </cell>
        </row>
        <row r="122">
          <cell r="A122" t="str">
            <v>2/ 102</v>
          </cell>
        </row>
        <row r="123">
          <cell r="A123" t="str">
            <v>2/ 103</v>
          </cell>
        </row>
        <row r="124">
          <cell r="A124" t="str">
            <v>2/ 104</v>
          </cell>
        </row>
        <row r="125">
          <cell r="A125" t="str">
            <v>2/ 105</v>
          </cell>
        </row>
        <row r="126">
          <cell r="A126" t="str">
            <v>2/ 106</v>
          </cell>
        </row>
        <row r="127">
          <cell r="A127" t="str">
            <v>2/ 107</v>
          </cell>
        </row>
        <row r="128">
          <cell r="A128" t="str">
            <v>2/ 108</v>
          </cell>
        </row>
        <row r="129">
          <cell r="A129" t="str">
            <v>2/ 109</v>
          </cell>
        </row>
        <row r="130">
          <cell r="A130" t="str">
            <v>2/ 110</v>
          </cell>
        </row>
        <row r="131">
          <cell r="A131" t="str">
            <v>2/ 111</v>
          </cell>
        </row>
        <row r="132">
          <cell r="A132" t="str">
            <v>2/ 112</v>
          </cell>
        </row>
      </sheetData>
      <sheetData sheetId="4">
        <row r="7">
          <cell r="A7" t="str">
            <v>3/ 113</v>
          </cell>
        </row>
        <row r="8">
          <cell r="A8" t="str">
            <v>3/ 114</v>
          </cell>
        </row>
        <row r="9">
          <cell r="A9" t="str">
            <v>3/ 115</v>
          </cell>
        </row>
        <row r="10">
          <cell r="A10" t="str">
            <v>3/ 116</v>
          </cell>
        </row>
        <row r="11">
          <cell r="A11" t="str">
            <v>3/ 117</v>
          </cell>
        </row>
        <row r="12">
          <cell r="A12" t="str">
            <v>3/ 118</v>
          </cell>
        </row>
        <row r="13">
          <cell r="A13" t="str">
            <v>3/ 119</v>
          </cell>
        </row>
        <row r="14">
          <cell r="A14" t="str">
            <v>3/ 120</v>
          </cell>
        </row>
        <row r="15">
          <cell r="A15" t="str">
            <v>3/ 121</v>
          </cell>
        </row>
        <row r="16">
          <cell r="A16" t="str">
            <v>3/ 122</v>
          </cell>
        </row>
        <row r="17">
          <cell r="A17" t="str">
            <v>3/ 123</v>
          </cell>
        </row>
        <row r="18">
          <cell r="A18" t="str">
            <v>3/ 124</v>
          </cell>
        </row>
        <row r="19">
          <cell r="A19" t="str">
            <v>3/ 125</v>
          </cell>
        </row>
        <row r="20">
          <cell r="A20" t="str">
            <v>3/ 126</v>
          </cell>
        </row>
        <row r="21">
          <cell r="A21" t="str">
            <v>3/ 127</v>
          </cell>
        </row>
        <row r="22">
          <cell r="A22" t="str">
            <v>3/ 128</v>
          </cell>
        </row>
        <row r="23">
          <cell r="A23" t="str">
            <v>3/ 129</v>
          </cell>
        </row>
        <row r="24">
          <cell r="A24" t="str">
            <v>3/ 130</v>
          </cell>
        </row>
        <row r="25">
          <cell r="A25" t="str">
            <v>3/ 131</v>
          </cell>
        </row>
        <row r="26">
          <cell r="A26" t="str">
            <v>3/ 132</v>
          </cell>
        </row>
        <row r="27">
          <cell r="A27" t="str">
            <v>3/ 133</v>
          </cell>
        </row>
        <row r="28">
          <cell r="A28" t="str">
            <v>3/ 134</v>
          </cell>
        </row>
        <row r="29">
          <cell r="A29" t="str">
            <v>3/ 135</v>
          </cell>
        </row>
        <row r="30">
          <cell r="A30" t="str">
            <v>3/ 136</v>
          </cell>
        </row>
        <row r="31">
          <cell r="A31" t="str">
            <v>3/ 137</v>
          </cell>
        </row>
      </sheetData>
      <sheetData sheetId="5">
        <row r="7">
          <cell r="A7" t="str">
            <v>4/ 138</v>
          </cell>
        </row>
        <row r="8">
          <cell r="A8" t="str">
            <v>4/ 139</v>
          </cell>
        </row>
        <row r="9">
          <cell r="A9" t="str">
            <v>4/ 140</v>
          </cell>
        </row>
        <row r="10">
          <cell r="A10" t="str">
            <v>4/ 141</v>
          </cell>
        </row>
        <row r="11">
          <cell r="A11" t="str">
            <v>4/ 142-эт.3</v>
          </cell>
        </row>
        <row r="12">
          <cell r="A12" t="str">
            <v>4/ 143</v>
          </cell>
        </row>
        <row r="13">
          <cell r="A13" t="str">
            <v>4/ 144</v>
          </cell>
        </row>
        <row r="14">
          <cell r="A14" t="str">
            <v>4/ 145</v>
          </cell>
        </row>
        <row r="15">
          <cell r="A15" t="str">
            <v>4/ 146</v>
          </cell>
        </row>
        <row r="16">
          <cell r="A16" t="str">
            <v>4/ 147</v>
          </cell>
        </row>
        <row r="17">
          <cell r="A17" t="str">
            <v>4/ 148</v>
          </cell>
        </row>
        <row r="18">
          <cell r="A18" t="str">
            <v>4/ 149</v>
          </cell>
        </row>
        <row r="19">
          <cell r="A19" t="str">
            <v>4/ 150</v>
          </cell>
        </row>
        <row r="20">
          <cell r="A20" t="str">
            <v>4/ 151</v>
          </cell>
        </row>
        <row r="21">
          <cell r="A21" t="str">
            <v>4/ 152</v>
          </cell>
        </row>
        <row r="22">
          <cell r="A22" t="str">
            <v>4/ 153</v>
          </cell>
        </row>
        <row r="23">
          <cell r="A23" t="str">
            <v>4/ 154</v>
          </cell>
        </row>
        <row r="24">
          <cell r="A24" t="str">
            <v>4/ 155</v>
          </cell>
        </row>
        <row r="25">
          <cell r="A25" t="str">
            <v>4/ 156</v>
          </cell>
        </row>
        <row r="26">
          <cell r="A26" t="str">
            <v>4/ 157</v>
          </cell>
        </row>
        <row r="27">
          <cell r="A27" t="str">
            <v>4/ 158</v>
          </cell>
        </row>
        <row r="28">
          <cell r="A28" t="str">
            <v>4/ 159</v>
          </cell>
        </row>
        <row r="29">
          <cell r="A29" t="str">
            <v>4/ 160</v>
          </cell>
        </row>
        <row r="30">
          <cell r="A30" t="str">
            <v>4/ 161</v>
          </cell>
        </row>
        <row r="31">
          <cell r="A31" t="str">
            <v>4/ 162</v>
          </cell>
        </row>
        <row r="32">
          <cell r="A32" t="str">
            <v>5/ 163</v>
          </cell>
        </row>
        <row r="33">
          <cell r="A33" t="str">
            <v>5/ 164</v>
          </cell>
        </row>
        <row r="34">
          <cell r="A34" t="str">
            <v>5/ 165</v>
          </cell>
        </row>
        <row r="35">
          <cell r="A35" t="str">
            <v>5/ 166</v>
          </cell>
        </row>
        <row r="36">
          <cell r="A36" t="str">
            <v>5/ 167</v>
          </cell>
        </row>
        <row r="37">
          <cell r="A37" t="str">
            <v>5/ 168</v>
          </cell>
        </row>
        <row r="38">
          <cell r="A38" t="str">
            <v>5/ 169</v>
          </cell>
        </row>
        <row r="39">
          <cell r="A39" t="str">
            <v>5/ 170</v>
          </cell>
        </row>
        <row r="40">
          <cell r="A40" t="str">
            <v>5/ 171</v>
          </cell>
        </row>
        <row r="41">
          <cell r="A41" t="str">
            <v>5/ 172</v>
          </cell>
        </row>
        <row r="42">
          <cell r="A42" t="str">
            <v>5/ 173</v>
          </cell>
        </row>
        <row r="43">
          <cell r="A43" t="str">
            <v>5/ 174</v>
          </cell>
        </row>
        <row r="44">
          <cell r="A44" t="str">
            <v>5/ 175</v>
          </cell>
        </row>
        <row r="45">
          <cell r="A45" t="str">
            <v>5/ 176</v>
          </cell>
        </row>
        <row r="46">
          <cell r="A46" t="str">
            <v>5/ 177</v>
          </cell>
        </row>
        <row r="47">
          <cell r="A47" t="str">
            <v>5/ 178</v>
          </cell>
        </row>
        <row r="48">
          <cell r="A48" t="str">
            <v>5/ 179</v>
          </cell>
        </row>
        <row r="49">
          <cell r="A49" t="str">
            <v>5/ 180</v>
          </cell>
        </row>
        <row r="50">
          <cell r="A50" t="str">
            <v>5/ 181</v>
          </cell>
        </row>
        <row r="51">
          <cell r="A51" t="str">
            <v>5/ 182</v>
          </cell>
        </row>
        <row r="52">
          <cell r="A52" t="str">
            <v>5/ 183</v>
          </cell>
        </row>
        <row r="53">
          <cell r="A53" t="str">
            <v>5/ 184</v>
          </cell>
        </row>
        <row r="54">
          <cell r="A54" t="str">
            <v>5/ 185</v>
          </cell>
        </row>
        <row r="62">
          <cell r="A62" t="str">
            <v>5/ 187</v>
          </cell>
        </row>
        <row r="63">
          <cell r="A63" t="str">
            <v>5/ 188</v>
          </cell>
        </row>
        <row r="64">
          <cell r="A64" t="str">
            <v>5/ 189</v>
          </cell>
        </row>
        <row r="65">
          <cell r="A65" t="str">
            <v>5/ 190</v>
          </cell>
        </row>
      </sheetData>
      <sheetData sheetId="6">
        <row r="6">
          <cell r="A6" t="str">
            <v>Л/ 01</v>
          </cell>
        </row>
        <row r="7">
          <cell r="A7" t="str">
            <v>2</v>
          </cell>
        </row>
        <row r="8">
          <cell r="A8" t="str">
            <v>3</v>
          </cell>
        </row>
        <row r="9">
          <cell r="A9" t="str">
            <v>4</v>
          </cell>
        </row>
        <row r="10">
          <cell r="A10" t="str">
            <v>5</v>
          </cell>
        </row>
        <row r="11">
          <cell r="A11" t="str">
            <v>П/ 06</v>
          </cell>
        </row>
        <row r="12">
          <cell r="A12" t="str">
            <v>7</v>
          </cell>
        </row>
        <row r="13">
          <cell r="A13" t="str">
            <v>8</v>
          </cell>
        </row>
        <row r="14">
          <cell r="A14" t="str">
            <v>9</v>
          </cell>
        </row>
        <row r="15">
          <cell r="A15" t="str">
            <v>Л/10</v>
          </cell>
        </row>
        <row r="16">
          <cell r="A16" t="str">
            <v>11</v>
          </cell>
        </row>
        <row r="17">
          <cell r="A17" t="str">
            <v>12</v>
          </cell>
        </row>
        <row r="18">
          <cell r="A18" t="str">
            <v>13</v>
          </cell>
        </row>
        <row r="19">
          <cell r="A19" t="str">
            <v>14</v>
          </cell>
        </row>
        <row r="20">
          <cell r="A20" t="str">
            <v>П/ 15</v>
          </cell>
        </row>
        <row r="21">
          <cell r="A21" t="str">
            <v>16</v>
          </cell>
        </row>
        <row r="22">
          <cell r="A22" t="str">
            <v>17</v>
          </cell>
        </row>
        <row r="23">
          <cell r="A23" t="str">
            <v>18</v>
          </cell>
        </row>
        <row r="24">
          <cell r="A24" t="str">
            <v>Л/ 19</v>
          </cell>
        </row>
        <row r="25">
          <cell r="A25" t="str">
            <v>20</v>
          </cell>
        </row>
        <row r="26">
          <cell r="A26" t="str">
            <v>21</v>
          </cell>
        </row>
        <row r="27">
          <cell r="A27" t="str">
            <v>22</v>
          </cell>
        </row>
        <row r="28">
          <cell r="A28" t="str">
            <v>23</v>
          </cell>
        </row>
        <row r="29">
          <cell r="A29" t="str">
            <v>П/ 24</v>
          </cell>
        </row>
        <row r="30">
          <cell r="A30" t="str">
            <v>25</v>
          </cell>
        </row>
        <row r="31">
          <cell r="A31" t="str">
            <v>26</v>
          </cell>
        </row>
        <row r="32">
          <cell r="A32" t="str">
            <v>27</v>
          </cell>
        </row>
        <row r="33">
          <cell r="A33" t="str">
            <v>Л/ 28</v>
          </cell>
        </row>
        <row r="34">
          <cell r="A34" t="str">
            <v>29</v>
          </cell>
        </row>
        <row r="35">
          <cell r="A35" t="str">
            <v>30</v>
          </cell>
        </row>
        <row r="36">
          <cell r="A36" t="str">
            <v>31</v>
          </cell>
        </row>
        <row r="37">
          <cell r="A37" t="str">
            <v>32</v>
          </cell>
        </row>
        <row r="38">
          <cell r="A38" t="str">
            <v>П/ 33</v>
          </cell>
        </row>
        <row r="39">
          <cell r="A39" t="str">
            <v>34</v>
          </cell>
        </row>
        <row r="40">
          <cell r="A40" t="str">
            <v>35</v>
          </cell>
        </row>
        <row r="41">
          <cell r="A41" t="str">
            <v>36</v>
          </cell>
        </row>
        <row r="42">
          <cell r="A42" t="str">
            <v>Л/37</v>
          </cell>
        </row>
        <row r="43">
          <cell r="A43" t="str">
            <v>38</v>
          </cell>
        </row>
        <row r="44">
          <cell r="A44" t="str">
            <v>39</v>
          </cell>
        </row>
        <row r="45">
          <cell r="A45" t="str">
            <v>40</v>
          </cell>
        </row>
        <row r="46">
          <cell r="A46" t="str">
            <v>41</v>
          </cell>
        </row>
        <row r="47">
          <cell r="A47" t="str">
            <v>П/42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 t="str">
            <v>Л/ 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61">
          <cell r="A61" t="str">
            <v>П/ 51</v>
          </cell>
        </row>
        <row r="62">
          <cell r="A62" t="str">
            <v>52</v>
          </cell>
        </row>
        <row r="63">
          <cell r="A63" t="str">
            <v>53</v>
          </cell>
        </row>
        <row r="64">
          <cell r="A64" t="str">
            <v>54</v>
          </cell>
        </row>
        <row r="65">
          <cell r="A65" t="str">
            <v>Л/ 55</v>
          </cell>
        </row>
        <row r="66">
          <cell r="A66" t="str">
            <v>56</v>
          </cell>
        </row>
        <row r="67">
          <cell r="A67" t="str">
            <v>57</v>
          </cell>
        </row>
        <row r="68">
          <cell r="A68" t="str">
            <v>58</v>
          </cell>
        </row>
        <row r="69">
          <cell r="A69" t="str">
            <v>59</v>
          </cell>
        </row>
        <row r="70">
          <cell r="A70" t="str">
            <v>П/60</v>
          </cell>
        </row>
        <row r="71">
          <cell r="A71" t="str">
            <v>61</v>
          </cell>
        </row>
        <row r="72">
          <cell r="A72" t="str">
            <v>62</v>
          </cell>
        </row>
        <row r="73">
          <cell r="A73" t="str">
            <v>63</v>
          </cell>
        </row>
        <row r="74">
          <cell r="A74" t="str">
            <v>Л/ 64</v>
          </cell>
        </row>
        <row r="75">
          <cell r="A75" t="str">
            <v>65</v>
          </cell>
        </row>
        <row r="76">
          <cell r="A76" t="str">
            <v>66</v>
          </cell>
        </row>
        <row r="77">
          <cell r="A77" t="str">
            <v>67</v>
          </cell>
        </row>
        <row r="78">
          <cell r="A78" t="str">
            <v>68</v>
          </cell>
        </row>
        <row r="79">
          <cell r="A79" t="str">
            <v>П/69</v>
          </cell>
        </row>
        <row r="80">
          <cell r="A80" t="str">
            <v>70</v>
          </cell>
        </row>
        <row r="81">
          <cell r="A81" t="str">
            <v>71</v>
          </cell>
        </row>
        <row r="82">
          <cell r="A82" t="str">
            <v>Л/72</v>
          </cell>
        </row>
        <row r="83">
          <cell r="A83" t="str">
            <v>73</v>
          </cell>
        </row>
        <row r="84">
          <cell r="A84" t="str">
            <v>74</v>
          </cell>
        </row>
        <row r="85">
          <cell r="A85" t="str">
            <v>75</v>
          </cell>
        </row>
        <row r="86">
          <cell r="A86" t="str">
            <v>76</v>
          </cell>
        </row>
        <row r="87">
          <cell r="A87" t="str">
            <v>П/ 77</v>
          </cell>
        </row>
        <row r="88">
          <cell r="A88" t="str">
            <v>78</v>
          </cell>
        </row>
        <row r="89">
          <cell r="A89" t="str">
            <v>79</v>
          </cell>
        </row>
        <row r="90">
          <cell r="A90" t="str">
            <v>80</v>
          </cell>
        </row>
        <row r="91">
          <cell r="A91" t="str">
            <v>Л/ 81</v>
          </cell>
        </row>
        <row r="92">
          <cell r="A92" t="str">
            <v>82</v>
          </cell>
        </row>
        <row r="93">
          <cell r="A93" t="str">
            <v>83</v>
          </cell>
        </row>
        <row r="94">
          <cell r="A94" t="str">
            <v>84</v>
          </cell>
        </row>
        <row r="95">
          <cell r="A95" t="str">
            <v>85</v>
          </cell>
        </row>
        <row r="96">
          <cell r="A96" t="str">
            <v>П/ 86</v>
          </cell>
        </row>
        <row r="97">
          <cell r="A97" t="str">
            <v>87</v>
          </cell>
        </row>
        <row r="98">
          <cell r="A98" t="str">
            <v>88</v>
          </cell>
        </row>
        <row r="99">
          <cell r="A99" t="str">
            <v>89</v>
          </cell>
        </row>
        <row r="100">
          <cell r="A100" t="str">
            <v>Л/ 90</v>
          </cell>
        </row>
        <row r="101">
          <cell r="A101" t="str">
            <v>91</v>
          </cell>
        </row>
        <row r="102">
          <cell r="A102" t="str">
            <v>92/92а</v>
          </cell>
        </row>
        <row r="103">
          <cell r="A103" t="str">
            <v>93</v>
          </cell>
        </row>
        <row r="104">
          <cell r="A104" t="str">
            <v>П/94</v>
          </cell>
        </row>
        <row r="105">
          <cell r="A105" t="str">
            <v>95</v>
          </cell>
        </row>
        <row r="106">
          <cell r="A106" t="str">
            <v>96</v>
          </cell>
        </row>
        <row r="107">
          <cell r="A107" t="str">
            <v>97</v>
          </cell>
        </row>
        <row r="108">
          <cell r="A108" t="str">
            <v>Л/ 98</v>
          </cell>
        </row>
        <row r="109">
          <cell r="A109" t="str">
            <v>99</v>
          </cell>
        </row>
        <row r="110">
          <cell r="A110" t="str">
            <v>100</v>
          </cell>
        </row>
        <row r="116">
          <cell r="A116" t="str">
            <v>101</v>
          </cell>
        </row>
        <row r="117">
          <cell r="A117" t="str">
            <v>102</v>
          </cell>
        </row>
        <row r="118">
          <cell r="A118" t="str">
            <v>П/103</v>
          </cell>
        </row>
        <row r="119">
          <cell r="A119" t="str">
            <v>104</v>
          </cell>
        </row>
        <row r="120">
          <cell r="A120" t="str">
            <v>105</v>
          </cell>
        </row>
        <row r="121">
          <cell r="A121" t="str">
            <v>106</v>
          </cell>
        </row>
        <row r="122">
          <cell r="A122" t="str">
            <v>Л/107</v>
          </cell>
        </row>
        <row r="123">
          <cell r="A123" t="str">
            <v>108</v>
          </cell>
        </row>
        <row r="124">
          <cell r="A124" t="str">
            <v xml:space="preserve">109                          </v>
          </cell>
        </row>
        <row r="125">
          <cell r="A125" t="str">
            <v>110</v>
          </cell>
        </row>
        <row r="126">
          <cell r="A126" t="str">
            <v>111</v>
          </cell>
        </row>
        <row r="127">
          <cell r="A127" t="str">
            <v>П/112</v>
          </cell>
        </row>
        <row r="128">
          <cell r="A128" t="str">
            <v>113</v>
          </cell>
        </row>
        <row r="129">
          <cell r="A129" t="str">
            <v>114</v>
          </cell>
        </row>
        <row r="130">
          <cell r="A130" t="str">
            <v>115</v>
          </cell>
        </row>
        <row r="131">
          <cell r="A131" t="str">
            <v>Л/116</v>
          </cell>
        </row>
        <row r="132">
          <cell r="A132" t="str">
            <v>117</v>
          </cell>
        </row>
        <row r="133">
          <cell r="A133" t="str">
            <v>118</v>
          </cell>
        </row>
        <row r="134">
          <cell r="A134" t="str">
            <v>119</v>
          </cell>
        </row>
        <row r="135">
          <cell r="A135" t="str">
            <v>120</v>
          </cell>
        </row>
        <row r="136">
          <cell r="A136" t="str">
            <v>П/121</v>
          </cell>
        </row>
        <row r="137">
          <cell r="A137" t="str">
            <v>122</v>
          </cell>
        </row>
        <row r="138">
          <cell r="A138" t="str">
            <v>123</v>
          </cell>
        </row>
        <row r="139">
          <cell r="A139" t="str">
            <v>124</v>
          </cell>
        </row>
        <row r="140">
          <cell r="A140" t="str">
            <v>Л/125</v>
          </cell>
        </row>
        <row r="141">
          <cell r="A141" t="str">
            <v>126</v>
          </cell>
        </row>
        <row r="142">
          <cell r="A142" t="str">
            <v>127</v>
          </cell>
        </row>
        <row r="143">
          <cell r="A143" t="str">
            <v>128</v>
          </cell>
        </row>
        <row r="144">
          <cell r="A144" t="str">
            <v>129</v>
          </cell>
        </row>
        <row r="145">
          <cell r="A145" t="str">
            <v>П/130</v>
          </cell>
        </row>
        <row r="146">
          <cell r="A146" t="str">
            <v>131</v>
          </cell>
        </row>
        <row r="147">
          <cell r="A147" t="str">
            <v>132</v>
          </cell>
        </row>
        <row r="148">
          <cell r="A148" t="str">
            <v>133</v>
          </cell>
        </row>
        <row r="149">
          <cell r="A149" t="str">
            <v>Л/134</v>
          </cell>
        </row>
        <row r="150">
          <cell r="A150" t="str">
            <v>135</v>
          </cell>
        </row>
        <row r="151">
          <cell r="A151" t="str">
            <v>136</v>
          </cell>
        </row>
        <row r="152">
          <cell r="A152" t="str">
            <v>137</v>
          </cell>
        </row>
        <row r="153">
          <cell r="A153" t="str">
            <v>138</v>
          </cell>
        </row>
        <row r="154">
          <cell r="A154" t="str">
            <v>П/139</v>
          </cell>
        </row>
        <row r="155">
          <cell r="A155" t="str">
            <v>140</v>
          </cell>
        </row>
        <row r="156">
          <cell r="A156" t="str">
            <v>141</v>
          </cell>
        </row>
        <row r="157">
          <cell r="A157" t="str">
            <v>142</v>
          </cell>
        </row>
        <row r="158">
          <cell r="A158" t="str">
            <v>Л/143</v>
          </cell>
        </row>
        <row r="159">
          <cell r="A159" t="str">
            <v>144</v>
          </cell>
        </row>
        <row r="160">
          <cell r="A160" t="str">
            <v>145</v>
          </cell>
        </row>
        <row r="161">
          <cell r="A161" t="str">
            <v>146</v>
          </cell>
        </row>
        <row r="162">
          <cell r="A162" t="str">
            <v>147</v>
          </cell>
        </row>
        <row r="163">
          <cell r="A163" t="str">
            <v>П/148</v>
          </cell>
        </row>
        <row r="164">
          <cell r="A164" t="str">
            <v>149</v>
          </cell>
        </row>
        <row r="165">
          <cell r="A165" t="str">
            <v>150</v>
          </cell>
        </row>
        <row r="166">
          <cell r="A166" t="str">
            <v>151</v>
          </cell>
        </row>
        <row r="173">
          <cell r="A173" t="str">
            <v>Л/152</v>
          </cell>
        </row>
        <row r="174">
          <cell r="A174" t="str">
            <v>153</v>
          </cell>
        </row>
        <row r="175">
          <cell r="A175" t="str">
            <v>154</v>
          </cell>
        </row>
        <row r="176">
          <cell r="A176" t="str">
            <v>155</v>
          </cell>
        </row>
        <row r="177">
          <cell r="A177" t="str">
            <v>156</v>
          </cell>
        </row>
        <row r="178">
          <cell r="A178" t="str">
            <v>П/157</v>
          </cell>
        </row>
        <row r="179">
          <cell r="A179" t="str">
            <v>158</v>
          </cell>
        </row>
        <row r="180">
          <cell r="A180" t="str">
            <v>159</v>
          </cell>
        </row>
        <row r="181">
          <cell r="A181" t="str">
            <v>160</v>
          </cell>
        </row>
        <row r="182">
          <cell r="A182" t="str">
            <v>Л/161</v>
          </cell>
        </row>
        <row r="183">
          <cell r="A183" t="str">
            <v>162</v>
          </cell>
        </row>
        <row r="184">
          <cell r="A184" t="str">
            <v>163</v>
          </cell>
        </row>
        <row r="185">
          <cell r="A185" t="str">
            <v>164</v>
          </cell>
        </row>
        <row r="186">
          <cell r="A186" t="str">
            <v>165</v>
          </cell>
        </row>
        <row r="187">
          <cell r="A187" t="str">
            <v>П/166</v>
          </cell>
        </row>
        <row r="188">
          <cell r="A188" t="str">
            <v>167</v>
          </cell>
        </row>
        <row r="189">
          <cell r="A189" t="str">
            <v>168</v>
          </cell>
        </row>
        <row r="190">
          <cell r="A190" t="str">
            <v>169</v>
          </cell>
        </row>
        <row r="191">
          <cell r="A191" t="str">
            <v>Л/170</v>
          </cell>
        </row>
        <row r="192">
          <cell r="A192" t="str">
            <v>171</v>
          </cell>
        </row>
        <row r="193">
          <cell r="A193" t="str">
            <v>172</v>
          </cell>
        </row>
        <row r="194">
          <cell r="A194" t="str">
            <v>173</v>
          </cell>
        </row>
        <row r="195">
          <cell r="A195" t="str">
            <v>174</v>
          </cell>
        </row>
        <row r="196">
          <cell r="A196" t="str">
            <v>П/175</v>
          </cell>
        </row>
        <row r="197">
          <cell r="A197" t="str">
            <v>176</v>
          </cell>
        </row>
        <row r="198">
          <cell r="A198" t="str">
            <v>177</v>
          </cell>
        </row>
        <row r="199">
          <cell r="A199" t="str">
            <v>177а</v>
          </cell>
        </row>
        <row r="200">
          <cell r="A200" t="str">
            <v>Л/178</v>
          </cell>
        </row>
        <row r="201">
          <cell r="A201" t="str">
            <v>179</v>
          </cell>
        </row>
        <row r="202">
          <cell r="A202" t="str">
            <v>180</v>
          </cell>
        </row>
        <row r="203">
          <cell r="A203" t="str">
            <v>181</v>
          </cell>
        </row>
        <row r="204">
          <cell r="A204" t="str">
            <v>182</v>
          </cell>
        </row>
        <row r="205">
          <cell r="A205" t="str">
            <v>П/183</v>
          </cell>
        </row>
        <row r="206">
          <cell r="A206" t="str">
            <v>184</v>
          </cell>
        </row>
        <row r="207">
          <cell r="A207" t="str">
            <v>185</v>
          </cell>
        </row>
        <row r="208">
          <cell r="A208" t="str">
            <v>186</v>
          </cell>
        </row>
        <row r="209">
          <cell r="A209" t="str">
            <v>Л/187</v>
          </cell>
        </row>
        <row r="210">
          <cell r="A210" t="str">
            <v>188</v>
          </cell>
        </row>
        <row r="211">
          <cell r="A211" t="str">
            <v>189</v>
          </cell>
        </row>
        <row r="212">
          <cell r="A212" t="str">
            <v>190</v>
          </cell>
        </row>
        <row r="213">
          <cell r="A213" t="str">
            <v>191</v>
          </cell>
        </row>
        <row r="214">
          <cell r="A214" t="str">
            <v>П/192</v>
          </cell>
        </row>
        <row r="215">
          <cell r="A215" t="str">
            <v>193</v>
          </cell>
        </row>
        <row r="216">
          <cell r="A216" t="str">
            <v>194</v>
          </cell>
        </row>
        <row r="217">
          <cell r="A217" t="str">
            <v>195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480" Type="http://schemas.openxmlformats.org/officeDocument/2006/relationships/revisionLog" Target="revisionLog72.xml"/><Relationship Id="rId485" Type="http://schemas.openxmlformats.org/officeDocument/2006/relationships/revisionLog" Target="revisionLog77.xml"/><Relationship Id="rId409" Type="http://schemas.openxmlformats.org/officeDocument/2006/relationships/revisionLog" Target="revisionLog3.xml"/><Relationship Id="rId425" Type="http://schemas.openxmlformats.org/officeDocument/2006/relationships/revisionLog" Target="revisionLog19.xml"/><Relationship Id="rId412" Type="http://schemas.openxmlformats.org/officeDocument/2006/relationships/revisionLog" Target="revisionLog6.xml"/><Relationship Id="rId417" Type="http://schemas.openxmlformats.org/officeDocument/2006/relationships/revisionLog" Target="revisionLog11.xml"/><Relationship Id="rId420" Type="http://schemas.openxmlformats.org/officeDocument/2006/relationships/revisionLog" Target="revisionLog14.xml"/><Relationship Id="rId433" Type="http://schemas.openxmlformats.org/officeDocument/2006/relationships/revisionLog" Target="revisionLog25.xml"/><Relationship Id="rId438" Type="http://schemas.openxmlformats.org/officeDocument/2006/relationships/revisionLog" Target="revisionLog30.xml"/><Relationship Id="rId446" Type="http://schemas.openxmlformats.org/officeDocument/2006/relationships/revisionLog" Target="revisionLog38.xml"/><Relationship Id="rId459" Type="http://schemas.openxmlformats.org/officeDocument/2006/relationships/revisionLog" Target="revisionLog51.xml"/><Relationship Id="rId467" Type="http://schemas.openxmlformats.org/officeDocument/2006/relationships/revisionLog" Target="revisionLog59.xml"/><Relationship Id="rId441" Type="http://schemas.openxmlformats.org/officeDocument/2006/relationships/revisionLog" Target="revisionLog33.xml"/><Relationship Id="rId454" Type="http://schemas.openxmlformats.org/officeDocument/2006/relationships/revisionLog" Target="revisionLog46.xml"/><Relationship Id="rId462" Type="http://schemas.openxmlformats.org/officeDocument/2006/relationships/revisionLog" Target="revisionLog54.xml"/><Relationship Id="rId470" Type="http://schemas.openxmlformats.org/officeDocument/2006/relationships/revisionLog" Target="revisionLog62.xml"/><Relationship Id="rId475" Type="http://schemas.openxmlformats.org/officeDocument/2006/relationships/revisionLog" Target="revisionLog67.xml"/><Relationship Id="rId483" Type="http://schemas.openxmlformats.org/officeDocument/2006/relationships/revisionLog" Target="revisionLog75.xml"/><Relationship Id="rId488" Type="http://schemas.openxmlformats.org/officeDocument/2006/relationships/revisionLog" Target="revisionLog80.xml"/><Relationship Id="rId491" Type="http://schemas.openxmlformats.org/officeDocument/2006/relationships/revisionLog" Target="revisionLog83.xml"/><Relationship Id="rId496" Type="http://schemas.openxmlformats.org/officeDocument/2006/relationships/revisionLog" Target="revisionLog88.xml"/><Relationship Id="rId505" Type="http://schemas.openxmlformats.org/officeDocument/2006/relationships/revisionLog" Target="revisionLog97.xml"/><Relationship Id="rId500" Type="http://schemas.openxmlformats.org/officeDocument/2006/relationships/revisionLog" Target="revisionLog92.xml"/><Relationship Id="rId423" Type="http://schemas.openxmlformats.org/officeDocument/2006/relationships/revisionLog" Target="revisionLog17.xml"/><Relationship Id="rId415" Type="http://schemas.openxmlformats.org/officeDocument/2006/relationships/revisionLog" Target="revisionLog9.xml"/><Relationship Id="rId428" Type="http://schemas.openxmlformats.org/officeDocument/2006/relationships/revisionLog" Target="revisionLog1.xml"/><Relationship Id="rId436" Type="http://schemas.openxmlformats.org/officeDocument/2006/relationships/revisionLog" Target="revisionLog28.xml"/><Relationship Id="rId449" Type="http://schemas.openxmlformats.org/officeDocument/2006/relationships/revisionLog" Target="revisionLog41.xml"/><Relationship Id="rId457" Type="http://schemas.openxmlformats.org/officeDocument/2006/relationships/revisionLog" Target="revisionLog49.xml"/><Relationship Id="rId410" Type="http://schemas.openxmlformats.org/officeDocument/2006/relationships/revisionLog" Target="revisionLog4.xml"/><Relationship Id="rId431" Type="http://schemas.openxmlformats.org/officeDocument/2006/relationships/revisionLog" Target="revisionLog23.xml"/><Relationship Id="rId444" Type="http://schemas.openxmlformats.org/officeDocument/2006/relationships/revisionLog" Target="revisionLog36.xml"/><Relationship Id="rId452" Type="http://schemas.openxmlformats.org/officeDocument/2006/relationships/revisionLog" Target="revisionLog44.xml"/><Relationship Id="rId460" Type="http://schemas.openxmlformats.org/officeDocument/2006/relationships/revisionLog" Target="revisionLog52.xml"/><Relationship Id="rId465" Type="http://schemas.openxmlformats.org/officeDocument/2006/relationships/revisionLog" Target="revisionLog57.xml"/><Relationship Id="rId473" Type="http://schemas.openxmlformats.org/officeDocument/2006/relationships/revisionLog" Target="revisionLog65.xml"/><Relationship Id="rId478" Type="http://schemas.openxmlformats.org/officeDocument/2006/relationships/revisionLog" Target="revisionLog70.xml"/><Relationship Id="rId481" Type="http://schemas.openxmlformats.org/officeDocument/2006/relationships/revisionLog" Target="revisionLog73.xml"/><Relationship Id="rId486" Type="http://schemas.openxmlformats.org/officeDocument/2006/relationships/revisionLog" Target="revisionLog78.xml"/><Relationship Id="rId494" Type="http://schemas.openxmlformats.org/officeDocument/2006/relationships/revisionLog" Target="revisionLog86.xml"/><Relationship Id="rId499" Type="http://schemas.openxmlformats.org/officeDocument/2006/relationships/revisionLog" Target="revisionLog91.xml"/><Relationship Id="rId503" Type="http://schemas.openxmlformats.org/officeDocument/2006/relationships/revisionLog" Target="revisionLog95.xml"/><Relationship Id="rId426" Type="http://schemas.openxmlformats.org/officeDocument/2006/relationships/revisionLog" Target="revisionLog20.xml"/><Relationship Id="rId418" Type="http://schemas.openxmlformats.org/officeDocument/2006/relationships/revisionLog" Target="revisionLog12.xml"/><Relationship Id="rId413" Type="http://schemas.openxmlformats.org/officeDocument/2006/relationships/revisionLog" Target="revisionLog7.xml"/><Relationship Id="rId439" Type="http://schemas.openxmlformats.org/officeDocument/2006/relationships/revisionLog" Target="revisionLog31.xml"/><Relationship Id="rId447" Type="http://schemas.openxmlformats.org/officeDocument/2006/relationships/revisionLog" Target="revisionLog39.xml"/><Relationship Id="rId421" Type="http://schemas.openxmlformats.org/officeDocument/2006/relationships/revisionLog" Target="revisionLog15.xml"/><Relationship Id="rId434" Type="http://schemas.openxmlformats.org/officeDocument/2006/relationships/revisionLog" Target="revisionLog26.xml"/><Relationship Id="rId442" Type="http://schemas.openxmlformats.org/officeDocument/2006/relationships/revisionLog" Target="revisionLog34.xml"/><Relationship Id="rId450" Type="http://schemas.openxmlformats.org/officeDocument/2006/relationships/revisionLog" Target="revisionLog42.xml"/><Relationship Id="rId455" Type="http://schemas.openxmlformats.org/officeDocument/2006/relationships/revisionLog" Target="revisionLog47.xml"/><Relationship Id="rId463" Type="http://schemas.openxmlformats.org/officeDocument/2006/relationships/revisionLog" Target="revisionLog55.xml"/><Relationship Id="rId468" Type="http://schemas.openxmlformats.org/officeDocument/2006/relationships/revisionLog" Target="revisionLog60.xml"/><Relationship Id="rId471" Type="http://schemas.openxmlformats.org/officeDocument/2006/relationships/revisionLog" Target="revisionLog63.xml"/><Relationship Id="rId476" Type="http://schemas.openxmlformats.org/officeDocument/2006/relationships/revisionLog" Target="revisionLog68.xml"/><Relationship Id="rId484" Type="http://schemas.openxmlformats.org/officeDocument/2006/relationships/revisionLog" Target="revisionLog76.xml"/><Relationship Id="rId489" Type="http://schemas.openxmlformats.org/officeDocument/2006/relationships/revisionLog" Target="revisionLog81.xml"/><Relationship Id="rId497" Type="http://schemas.openxmlformats.org/officeDocument/2006/relationships/revisionLog" Target="revisionLog89.xml"/><Relationship Id="rId506" Type="http://schemas.openxmlformats.org/officeDocument/2006/relationships/revisionLog" Target="revisionLog98.xml"/><Relationship Id="rId492" Type="http://schemas.openxmlformats.org/officeDocument/2006/relationships/revisionLog" Target="revisionLog84.xml"/><Relationship Id="rId501" Type="http://schemas.openxmlformats.org/officeDocument/2006/relationships/revisionLog" Target="revisionLog93.xml"/><Relationship Id="rId416" Type="http://schemas.openxmlformats.org/officeDocument/2006/relationships/revisionLog" Target="revisionLog10.xml"/><Relationship Id="rId429" Type="http://schemas.openxmlformats.org/officeDocument/2006/relationships/revisionLog" Target="revisionLog2.xml"/><Relationship Id="rId411" Type="http://schemas.openxmlformats.org/officeDocument/2006/relationships/revisionLog" Target="revisionLog5.xml"/><Relationship Id="rId424" Type="http://schemas.openxmlformats.org/officeDocument/2006/relationships/revisionLog" Target="revisionLog18.xml"/><Relationship Id="rId432" Type="http://schemas.openxmlformats.org/officeDocument/2006/relationships/revisionLog" Target="revisionLog24.xml"/><Relationship Id="rId437" Type="http://schemas.openxmlformats.org/officeDocument/2006/relationships/revisionLog" Target="revisionLog29.xml"/><Relationship Id="rId440" Type="http://schemas.openxmlformats.org/officeDocument/2006/relationships/revisionLog" Target="revisionLog32.xml"/><Relationship Id="rId445" Type="http://schemas.openxmlformats.org/officeDocument/2006/relationships/revisionLog" Target="revisionLog37.xml"/><Relationship Id="rId453" Type="http://schemas.openxmlformats.org/officeDocument/2006/relationships/revisionLog" Target="revisionLog45.xml"/><Relationship Id="rId458" Type="http://schemas.openxmlformats.org/officeDocument/2006/relationships/revisionLog" Target="revisionLog50.xml"/><Relationship Id="rId466" Type="http://schemas.openxmlformats.org/officeDocument/2006/relationships/revisionLog" Target="revisionLog58.xml"/><Relationship Id="rId474" Type="http://schemas.openxmlformats.org/officeDocument/2006/relationships/revisionLog" Target="revisionLog66.xml"/><Relationship Id="rId479" Type="http://schemas.openxmlformats.org/officeDocument/2006/relationships/revisionLog" Target="revisionLog71.xml"/><Relationship Id="rId487" Type="http://schemas.openxmlformats.org/officeDocument/2006/relationships/revisionLog" Target="revisionLog79.xml"/><Relationship Id="rId461" Type="http://schemas.openxmlformats.org/officeDocument/2006/relationships/revisionLog" Target="revisionLog53.xml"/><Relationship Id="rId482" Type="http://schemas.openxmlformats.org/officeDocument/2006/relationships/revisionLog" Target="revisionLog74.xml"/><Relationship Id="rId490" Type="http://schemas.openxmlformats.org/officeDocument/2006/relationships/revisionLog" Target="revisionLog82.xml"/><Relationship Id="rId495" Type="http://schemas.openxmlformats.org/officeDocument/2006/relationships/revisionLog" Target="revisionLog87.xml"/><Relationship Id="rId504" Type="http://schemas.openxmlformats.org/officeDocument/2006/relationships/revisionLog" Target="revisionLog96.xml"/><Relationship Id="rId419" Type="http://schemas.openxmlformats.org/officeDocument/2006/relationships/revisionLog" Target="revisionLog13.xml"/><Relationship Id="rId422" Type="http://schemas.openxmlformats.org/officeDocument/2006/relationships/revisionLog" Target="revisionLog16.xml"/><Relationship Id="rId414" Type="http://schemas.openxmlformats.org/officeDocument/2006/relationships/revisionLog" Target="revisionLog8.xml"/><Relationship Id="rId427" Type="http://schemas.openxmlformats.org/officeDocument/2006/relationships/revisionLog" Target="revisionLog21.xml"/><Relationship Id="rId430" Type="http://schemas.openxmlformats.org/officeDocument/2006/relationships/revisionLog" Target="revisionLog22.xml"/><Relationship Id="rId435" Type="http://schemas.openxmlformats.org/officeDocument/2006/relationships/revisionLog" Target="revisionLog27.xml"/><Relationship Id="rId443" Type="http://schemas.openxmlformats.org/officeDocument/2006/relationships/revisionLog" Target="revisionLog35.xml"/><Relationship Id="rId448" Type="http://schemas.openxmlformats.org/officeDocument/2006/relationships/revisionLog" Target="revisionLog40.xml"/><Relationship Id="rId456" Type="http://schemas.openxmlformats.org/officeDocument/2006/relationships/revisionLog" Target="revisionLog48.xml"/><Relationship Id="rId464" Type="http://schemas.openxmlformats.org/officeDocument/2006/relationships/revisionLog" Target="revisionLog56.xml"/><Relationship Id="rId469" Type="http://schemas.openxmlformats.org/officeDocument/2006/relationships/revisionLog" Target="revisionLog61.xml"/><Relationship Id="rId477" Type="http://schemas.openxmlformats.org/officeDocument/2006/relationships/revisionLog" Target="revisionLog69.xml"/><Relationship Id="rId498" Type="http://schemas.openxmlformats.org/officeDocument/2006/relationships/revisionLog" Target="revisionLog90.xml"/><Relationship Id="rId451" Type="http://schemas.openxmlformats.org/officeDocument/2006/relationships/revisionLog" Target="revisionLog43.xml"/><Relationship Id="rId472" Type="http://schemas.openxmlformats.org/officeDocument/2006/relationships/revisionLog" Target="revisionLog64.xml"/><Relationship Id="rId493" Type="http://schemas.openxmlformats.org/officeDocument/2006/relationships/revisionLog" Target="revisionLog85.xml"/><Relationship Id="rId502" Type="http://schemas.openxmlformats.org/officeDocument/2006/relationships/revisionLog" Target="revisionLog94.xml"/><Relationship Id="rId507" Type="http://schemas.openxmlformats.org/officeDocument/2006/relationships/revisionLog" Target="revisionLog9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6E613E8-E819-4625-BF89-68F8E5D947D0}" diskRevisions="1" revisionId="38592" version="103">
  <header guid="{C89967A4-B011-4AE3-A120-84FAEC8E95DA}" dateTime="2023-06-27T12:05:08" maxSheetId="19" userName="Алексей" r:id="rId409" minRId="30349" maxRId="3035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6995FCC-30A0-4745-B06A-D17682B77094}" dateTime="2023-07-21T10:41:21" maxSheetId="19" userName="HP" r:id="rId410" minRId="30352" maxRId="3039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0876D00-9C14-4025-ADC7-10E7529121CA}" dateTime="2023-07-21T10:54:35" maxSheetId="19" userName="HP" r:id="rId411" minRId="30411" maxRId="3118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B4CAB1A-7B6B-4565-953F-86FF8180445E}" dateTime="2023-07-21T11:09:58" maxSheetId="19" userName="HP" r:id="rId412" minRId="31187" maxRId="3118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B024CA0-72A5-4CF4-BDD4-6B04ECD28B1A}" dateTime="2023-07-21T16:13:08" maxSheetId="19" userName="HP" r:id="rId413" minRId="31189" maxRId="3125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2984F8A-E171-4C88-8458-D579857CD0B8}" dateTime="2023-07-21T16:27:48" maxSheetId="19" userName="HP" r:id="rId414" minRId="31270" maxRId="3131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F412760-B111-41C3-8355-B2489F811C6F}" dateTime="2023-07-21T16:59:46" maxSheetId="19" userName="HP" r:id="rId415" minRId="31312" maxRId="3153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E3EFDD4-DC8C-46AE-AF92-BE9B7C6F9809}" dateTime="2023-07-24T08:15:53" maxSheetId="19" userName="HP" r:id="rId416" minRId="31535" maxRId="3157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351ECD7-B452-43F8-8C3E-29CBE3BE584E}" dateTime="2023-07-24T08:30:32" maxSheetId="19" userName="HP" r:id="rId417" minRId="3159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0E9E709-86B6-45DE-8440-622D262740AC}" dateTime="2023-07-24T08:44:49" maxSheetId="19" userName="HP" r:id="rId418" minRId="31606" maxRId="3161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4F10FF0-88E1-4A3F-9218-1E08B278A883}" dateTime="2023-07-24T08:53:42" maxSheetId="19" userName="HP" r:id="rId419" minRId="31611" maxRId="3161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EB34E37-1FC6-4A2D-98FF-56FDEF8F826D}" dateTime="2023-07-24T08:59:24" maxSheetId="19" userName="HP" r:id="rId420" minRId="3161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A95079F-58D2-4949-9C15-2C944DF9520F}" dateTime="2023-07-24T17:22:14" maxSheetId="19" userName="HP" r:id="rId42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9864AB1-E394-4AAC-A023-6424CA1637F1}" dateTime="2023-07-25T13:21:03" maxSheetId="19" userName="HP" r:id="rId422" minRId="31627" maxRId="3163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FF54CF5-5718-4366-A420-68E70B348820}" dateTime="2023-07-25T15:06:33" maxSheetId="19" userName="HP" r:id="rId423" minRId="31637" maxRId="3163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C7377EC-7E5A-4846-B238-F6DB7280E174}" dateTime="2023-07-25T15:09:26" maxSheetId="19" userName="HP" r:id="rId424" minRId="31640" maxRId="3164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20FF0D3-F9E8-4A4D-B0A0-51FF2B14AA92}" dateTime="2023-07-26T08:41:02" maxSheetId="19" userName="HP" r:id="rId425" minRId="31642" maxRId="3164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B3B346A-1CF1-4F19-A10D-F44952D97A8D}" dateTime="2023-07-26T09:52:40" maxSheetId="19" userName="Алексей" r:id="rId426" minRId="31657" maxRId="3166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94E25B9-80F2-4248-A262-6D6DA4D88282}" dateTime="2023-07-26T10:49:23" maxSheetId="19" userName="HP" r:id="rId42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81A327E-D94E-401D-9CFC-F5490168F44C}" dateTime="2023-08-21T09:05:29" maxSheetId="19" userName="HP" r:id="rId428" minRId="31676" maxRId="3249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CECD713-4E15-4C39-AEC7-56C31B534F98}" dateTime="2023-08-21T12:02:13" maxSheetId="19" userName="HP" r:id="rId429" minRId="32511" maxRId="3255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9E6F823-A454-4081-9A94-AAD7C84E2D69}" dateTime="2023-08-21T12:06:50" maxSheetId="19" userName="HP" r:id="rId430" minRId="32564" maxRId="3256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A61E1C8-1AB9-47FD-9FE4-1A853D4AC4F8}" dateTime="2023-08-21T16:24:48" maxSheetId="19" userName="HP" r:id="rId431" minRId="32580" maxRId="3268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15F5D1C-A651-4D73-8B41-E895A9D06150}" dateTime="2023-08-21T16:27:04" maxSheetId="19" userName="HP" r:id="rId432" minRId="32702" maxRId="3272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36A90CC-696C-4428-BE35-9D0FBCBF6699}" dateTime="2023-08-21T16:32:22" maxSheetId="19" userName="HP" r:id="rId433" minRId="32727" maxRId="3277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47BB667-0FC4-45BB-9ABE-1AC5C2BDDF4A}" dateTime="2023-08-21T16:47:00" maxSheetId="19" userName="HP" r:id="rId434" minRId="32779" maxRId="3296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3BE1CAD-3731-430A-A205-0D76935CA60D}" dateTime="2023-08-22T08:17:29" maxSheetId="19" userName="HP" r:id="rId435" minRId="32969" maxRId="3297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8868693-F0C2-478D-B576-8BC3CB888DC3}" dateTime="2023-08-22T08:52:41" maxSheetId="19" userName="HP" r:id="rId436" minRId="32985" maxRId="3298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A88717B-BAF9-43BC-993F-16ABE4DAEC8A}" dateTime="2023-08-22T16:13:02" maxSheetId="19" userName="HP" r:id="rId437" minRId="3298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D8A9647-44E5-435B-B7CC-52B9830DFB9B}" dateTime="2023-08-24T08:40:30" maxSheetId="19" userName="HP" r:id="rId438" minRId="33002" maxRId="3301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7149A55-F36D-4849-B51A-2A309DC6760D}" dateTime="2023-08-24T10:47:15" maxSheetId="19" userName="Алексей" r:id="rId439" minRId="3302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25E0439-D0C0-4566-9EAA-1865257E67DB}" dateTime="2023-08-24T14:56:38" maxSheetId="19" userName="HP" r:id="rId44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F28DDBE-5745-4467-8CD3-1E3F2CC920FD}" dateTime="2023-08-29T10:21:27" maxSheetId="19" userName="HP" r:id="rId441" minRId="3305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67F5882-FCEC-4E60-912E-C437005DE251}" dateTime="2023-09-14T12:49:52" maxSheetId="19" userName="HP" r:id="rId442" minRId="33065" maxRId="3388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71444F5-CEAD-4BBB-9F00-FB4665F526DA}" dateTime="2023-09-22T14:06:33" maxSheetId="19" userName="HP" r:id="rId44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4F7B3CF-ED97-48FF-A2F3-FA99F22174A2}" dateTime="2023-09-22T14:15:58" maxSheetId="19" userName="HP" r:id="rId444" minRId="33916" maxRId="3395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0DE9C2B-7156-4D2D-8AAE-F0BB151983B4}" dateTime="2023-09-22T15:39:54" maxSheetId="19" userName="HP" r:id="rId445" minRId="33971" maxRId="3407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14DAF1F-4A11-466F-B82B-D550FE3A06AF}" dateTime="2023-09-22T15:42:37" maxSheetId="19" userName="HP" r:id="rId446" minRId="34080" maxRId="3410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90E446D-68B5-44C6-9326-0B5004B38DA3}" dateTime="2023-09-22T15:46:53" maxSheetId="19" userName="HP" r:id="rId447" minRId="34105" maxRId="3415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DA0FAE0-C181-44C8-BF98-F065A4F5054E}" dateTime="2023-09-22T16:07:35" maxSheetId="19" userName="HP" r:id="rId448" minRId="34157" maxRId="3434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2CDA861-C35D-42A6-938D-18F137787DA1}" dateTime="2023-09-22T16:10:24" maxSheetId="19" userName="HP" r:id="rId449" minRId="3434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7987D04-DDBD-42A6-8B3A-BA3E53BF62A5}" dateTime="2023-09-25T09:17:48" maxSheetId="19" userName="HP" r:id="rId450" minRId="34348" maxRId="3435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3504637-03F6-4C1C-B2FA-12099643692B}" dateTime="2023-09-25T09:18:16" maxSheetId="19" userName="HP" r:id="rId451" minRId="3436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2B1E080-D016-425E-BDC6-5F2E4112FB0C}" dateTime="2023-09-25T09:25:21" maxSheetId="19" userName="HP" r:id="rId452" minRId="34369" maxRId="3437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DD1FD80-CFE6-4460-B2BE-5CF7976BCB18}" dateTime="2023-09-26T08:52:45" maxSheetId="19" userName="HP" r:id="rId453" minRId="34373" maxRId="3438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08F722E-3163-4D4F-97C5-AED357FD72A5}" dateTime="2023-09-26T09:02:44" maxSheetId="19" userName="HP" r:id="rId454" minRId="34395" maxRId="3439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7AB9764-8156-4818-8BAA-18959FFEAF8E}" dateTime="2023-09-26T10:51:56" maxSheetId="19" userName="Алексей" r:id="rId455" minRId="34397" maxRId="3439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4813C97-90D9-4436-BFFD-2084B6E9F4B7}" dateTime="2023-10-12T10:59:00" maxSheetId="19" userName="HP" r:id="rId456" minRId="34399" maxRId="3521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3054B6B-CCEE-4CB3-A130-635AB0FB7D53}" dateTime="2023-10-23T09:04:41" maxSheetId="19" userName="HP" r:id="rId457" minRId="35232" maxRId="3524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8716BF6-E863-4951-9824-180F5C4CED13}" dateTime="2023-10-23T09:12:25" maxSheetId="19" userName="HP" r:id="rId458" minRId="35258" maxRId="3526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5491025-20C9-4765-B5F7-EF7910CFBCDE}" dateTime="2023-10-23T11:03:30" maxSheetId="19" userName="HP" r:id="rId459" minRId="35280" maxRId="3528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16599B9-2576-4639-8624-22F1C2D1EB1E}" dateTime="2023-10-23T11:05:51" maxSheetId="19" userName="HP" r:id="rId460" minRId="35296" maxRId="3531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D57ED21-A07B-4AB3-9323-DEF9671E916D}" dateTime="2023-10-23T11:23:11" maxSheetId="19" userName="HP" r:id="rId461" minRId="3531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6CCDE85-FC63-4217-845B-E32C7EFA0175}" dateTime="2023-10-23T14:58:02" maxSheetId="19" userName="HP" r:id="rId462" minRId="35320" maxRId="3534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0329F27-DB73-44F3-99EC-4CD422017BC9}" dateTime="2023-10-23T15:05:20" maxSheetId="19" userName="HP" r:id="rId463" minRId="35345" maxRId="3540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58B99EB-6BCA-4BA1-962D-84F7E582EC64}" dateTime="2023-10-23T16:05:28" maxSheetId="19" userName="HP" r:id="rId464" minRId="35403" maxRId="3559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7802F51-1F77-4F9A-BE80-18463D3C0049}" dateTime="2023-10-23T16:23:41" maxSheetId="19" userName="HP" r:id="rId465" minRId="35593" maxRId="3570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BDF4706-91DF-43DE-8B68-15391C3B6DA0}" dateTime="2023-10-24T08:30:36" maxSheetId="19" userName="HP" r:id="rId466" minRId="3570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AE2E826-2DA2-4A3F-8B84-F2E4E43318A0}" dateTime="2023-10-25T10:36:15" maxSheetId="19" userName="HP" r:id="rId467" minRId="35717" maxRId="3572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9F5F100-C413-4737-B0DC-F65E153BE6F2}" dateTime="2023-10-25T10:43:16" maxSheetId="19" userName="HP" r:id="rId46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165AC3C-24EE-4B89-87A0-E3FC03A19E4B}" dateTime="2023-10-25T14:05:13" maxSheetId="19" userName="HP" r:id="rId469" minRId="35727" maxRId="3572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0EF205B-8302-4892-9859-7CC1055394D0}" dateTime="2023-10-26T08:52:02" maxSheetId="19" userName="HP" r:id="rId470" minRId="35743" maxRId="3574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7817724-5F74-409D-A28B-99B1BC7D7076}" dateTime="2023-10-26T10:36:03" maxSheetId="19" userName="HP" r:id="rId471" minRId="35759" maxRId="3576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2BCB404-0A6A-446B-95FE-4B0846B0477B}" dateTime="2023-10-26T13:08:52" maxSheetId="19" userName="Алексей" r:id="rId472" minRId="35776" maxRId="3577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7C8E7AB-80C9-40B2-9D25-22E6D94B7AA1}" dateTime="2023-10-26T14:24:05" maxSheetId="19" userName="HP" r:id="rId473" minRId="3579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6F6CEED-FDDC-4664-B3D5-03D18C9D9ED8}" dateTime="2023-11-21T08:25:08" maxSheetId="19" userName="HP" r:id="rId474" minRId="35807" maxRId="3662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41BC91B-67A0-4082-800C-BADB11055ED2}" dateTime="2023-11-23T14:22:48" maxSheetId="19" userName="HP" r:id="rId475" minRId="36640" maxRId="3668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0E4B3C7-93B3-45DC-8E25-0D551294ED7C}" dateTime="2023-11-23T14:46:11" maxSheetId="19" userName="HP" r:id="rId476" minRId="36697" maxRId="3669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115D83A-3ED0-455F-B7A2-04D862E019A7}" dateTime="2023-11-23T15:47:42" maxSheetId="19" userName="HP" r:id="rId477" minRId="36699" maxRId="3684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1ADC684-8882-417A-A565-2A9C439E66EE}" dateTime="2023-11-23T15:53:06" maxSheetId="19" userName="HP" r:id="rId478" minRId="36847" maxRId="3690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DDBB93B-76A6-4E8E-905F-923229FBF1FA}" dateTime="2023-11-23T16:01:09" maxSheetId="19" userName="HP" r:id="rId479" minRId="36903" maxRId="3690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9CC0248-FC2B-4373-8F1E-DAB3013A44A6}" dateTime="2023-11-24T09:27:03" maxSheetId="19" userName="HP" r:id="rId480" minRId="36906" maxRId="3709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303EE0F-A001-412F-8CE3-214CA0169A15}" dateTime="2023-11-24T09:32:30" maxSheetId="19" userName="HP" r:id="rId481" minRId="37110" maxRId="3711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998C0B3-D1A9-46F1-908D-A6855F4A39FD}" dateTime="2023-11-24T09:34:06" maxSheetId="19" userName="HP" r:id="rId482" minRId="3711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1AB85BA-6A7E-4E34-8E98-37A427A12F5B}" dateTime="2023-11-24T09:39:36" maxSheetId="19" userName="HP" r:id="rId483" minRId="37114" maxRId="3712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2B455E0-ED93-45FA-8950-DEBA0A40E0DE}" dateTime="2023-11-24T10:45:52" maxSheetId="19" userName="HP" r:id="rId484" minRId="37126" maxRId="3716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52F9FC7-1073-45CE-9E9A-9E8DDDAE5CB1}" dateTime="2023-11-24T10:54:32" maxSheetId="19" userName="HP" r:id="rId485" minRId="37162" maxRId="3716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91136DE-5A4C-4018-B967-7F0247A0BE94}" dateTime="2023-11-27T10:01:54" maxSheetId="19" userName="HP" r:id="rId486" minRId="37164" maxRId="3716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CE64515-9FF0-4EB5-88CB-6BCB38A9A9C9}" dateTime="2023-11-27T15:24:52" maxSheetId="19" userName="HP" r:id="rId487" minRId="37167" maxRId="3717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A3CB082-C644-47D4-86B3-72AAAA66BB0C}" dateTime="2023-11-28T12:59:47" maxSheetId="19" userName="Алексей" r:id="rId488" minRId="3717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E803754-2D0A-4F28-9C57-35BB6598F455}" dateTime="2023-11-29T09:24:25" maxSheetId="19" userName="HP" r:id="rId489" minRId="3719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BEF7B02-FDD0-4806-B282-B231E5ADD58A}" dateTime="2023-12-11T09:41:37" maxSheetId="19" userName="HP" r:id="rId490" minRId="37204" maxRId="3805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5406CB7-AF3F-4C01-A9E8-EC783B4F8051}" dateTime="2023-12-11T09:47:55" maxSheetId="19" userName="HP" r:id="rId49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569CCD8-915A-4D44-B272-ACAE3BEAD7FD}" dateTime="2023-12-18T12:04:36" maxSheetId="19" userName="HP" r:id="rId492" minRId="38082" maxRId="3810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23F2814-DDE6-4C2A-B616-5647761242EE}" dateTime="2023-12-18T12:49:30" maxSheetId="19" userName="HP" r:id="rId493" minRId="38118" maxRId="3813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2969EB6-93C6-4199-911C-863AA882D191}" dateTime="2023-12-18T12:54:45" maxSheetId="19" userName="HP" r:id="rId494" minRId="38135" maxRId="3813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703905A-A8FC-4A98-9996-BE1CE8B96A83}" dateTime="2023-12-18T13:11:13" maxSheetId="19" userName="HP" r:id="rId495" minRId="3813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2EF1E6C-1433-4A99-B191-429AF75F0A0C}" dateTime="2023-12-18T13:11:36" maxSheetId="19" userName="HP" r:id="rId496" minRId="38138" maxRId="3813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70850C6-8B61-4C3F-AD7D-66020B4080F1}" dateTime="2023-12-18T15:23:30" maxSheetId="19" userName="HP" r:id="rId497" minRId="38140" maxRId="3816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6F3F508-FA23-40E9-8D3F-4B70430AEE4C}" dateTime="2023-12-18T15:49:21" maxSheetId="19" userName="HP" r:id="rId498" minRId="38165" maxRId="3822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90D761A-0D4B-49A0-9DB0-8AB30813F7D6}" dateTime="2023-12-18T16:04:50" maxSheetId="19" userName="HP" r:id="rId499" minRId="38226" maxRId="3833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04072B4-468D-4959-B28A-F85AA2F1A1D3}" dateTime="2023-12-18T16:49:24" maxSheetId="19" userName="HP" r:id="rId500" minRId="38338" maxRId="3839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4A500A4-9EB7-4CC3-9237-B0815C71F7F1}" dateTime="2023-12-18T16:58:14" maxSheetId="19" userName="HP" r:id="rId501" minRId="38391" maxRId="3846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33D8310-4671-4A99-A223-555EFA341F89}" dateTime="2023-12-18T17:11:52" maxSheetId="19" userName="HP" r:id="rId502" minRId="38461" maxRId="3853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1805B08-2A0F-4D1B-A727-51AF5BEEE27C}" dateTime="2023-12-19T14:02:03" maxSheetId="19" userName="HP" r:id="rId503" minRId="38531" maxRId="3853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8F80B41-69CC-4433-9715-7AEF0517E0BB}" dateTime="2023-12-19T14:07:18" maxSheetId="19" userName="HP" r:id="rId504" minRId="3855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BB4DB3C-F59A-4493-9F9D-06F4059D97C8}" dateTime="2023-12-20T09:08:51" maxSheetId="19" userName="Алексей" r:id="rId50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146A6C0-176C-4EB2-9036-48FB55A5DE3D}" dateTime="2023-12-20T10:18:32" maxSheetId="19" userName="HP" r:id="rId506" minRId="3856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6E613E8-E819-4625-BF89-68F8E5D947D0}" dateTime="2024-06-17T16:03:30" maxSheetId="19" userName="HP" r:id="rId50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76" sId="1">
    <oc r="A2" t="inlineStr">
      <is>
        <t>по потреблению электроэнергии за период с  24.06.2023г. по  21.07.2023г.</t>
      </is>
    </oc>
    <nc r="A2" t="inlineStr">
      <is>
        <t>по потреблению электроэнергии за период с  22.07.2023г. по  21.08.2023г.</t>
      </is>
    </nc>
  </rcc>
  <rcc rId="31677" sId="1">
    <oc r="C8">
      <v>7083</v>
    </oc>
    <nc r="C8">
      <v>7135</v>
    </nc>
  </rcc>
  <rcc rId="31678" sId="1">
    <oc r="C9">
      <v>2971</v>
    </oc>
    <nc r="C9">
      <v>3003</v>
    </nc>
  </rcc>
  <rcc rId="31679" sId="1">
    <oc r="C10">
      <v>14609</v>
    </oc>
    <nc r="C10">
      <v>14756</v>
    </nc>
  </rcc>
  <rcc rId="31680" sId="1">
    <oc r="C11">
      <v>19309</v>
    </oc>
    <nc r="C11">
      <v>19514</v>
    </nc>
  </rcc>
  <rcc rId="31681" sId="1">
    <oc r="D8">
      <v>7135</v>
    </oc>
    <nc r="D8"/>
  </rcc>
  <rcc rId="31682" sId="1">
    <oc r="D9">
      <v>3003</v>
    </oc>
    <nc r="D9"/>
  </rcc>
  <rcc rId="31683" sId="1">
    <oc r="D10">
      <v>14756</v>
    </oc>
    <nc r="D10"/>
  </rcc>
  <rcc rId="31684" sId="1">
    <oc r="D11">
      <v>19514</v>
    </oc>
    <nc r="D11"/>
  </rcc>
  <rcc rId="31685" sId="1">
    <oc r="C13">
      <v>6989</v>
    </oc>
    <nc r="C13">
      <v>7047</v>
    </nc>
  </rcc>
  <rcc rId="31686" sId="1">
    <oc r="C14">
      <v>5116</v>
    </oc>
    <nc r="C14">
      <v>5183</v>
    </nc>
  </rcc>
  <rcc rId="31687" sId="1">
    <oc r="C15">
      <v>4325</v>
    </oc>
    <nc r="C15">
      <v>4384</v>
    </nc>
  </rcc>
  <rcc rId="31688" sId="1">
    <oc r="C16">
      <v>7721</v>
    </oc>
    <nc r="C16">
      <v>7820</v>
    </nc>
  </rcc>
  <rcc rId="31689" sId="1">
    <oc r="D13">
      <v>7047</v>
    </oc>
    <nc r="D13"/>
  </rcc>
  <rcc rId="31690" sId="1">
    <oc r="D14">
      <v>5183</v>
    </oc>
    <nc r="D14"/>
  </rcc>
  <rcc rId="31691" sId="1">
    <oc r="D15">
      <v>4384</v>
    </oc>
    <nc r="D15"/>
  </rcc>
  <rcc rId="31692" sId="1">
    <oc r="D16">
      <v>7820</v>
    </oc>
    <nc r="D16"/>
  </rcc>
  <rcc rId="31693" sId="1">
    <oc r="C18">
      <v>11941</v>
    </oc>
    <nc r="C18">
      <v>12066</v>
    </nc>
  </rcc>
  <rcc rId="31694" sId="1">
    <oc r="C19">
      <v>3330</v>
    </oc>
    <nc r="C19">
      <v>3359</v>
    </nc>
  </rcc>
  <rcc rId="31695" sId="1">
    <oc r="C20">
      <v>10547</v>
    </oc>
    <nc r="C20">
      <v>10652</v>
    </nc>
  </rcc>
  <rcc rId="31696" sId="1">
    <oc r="C21">
      <v>12865</v>
    </oc>
    <nc r="C21">
      <v>13013</v>
    </nc>
  </rcc>
  <rcc rId="31697" sId="1">
    <oc r="D18">
      <v>12066</v>
    </oc>
    <nc r="D18"/>
  </rcc>
  <rcc rId="31698" sId="1">
    <oc r="D19">
      <v>3359</v>
    </oc>
    <nc r="D19"/>
  </rcc>
  <rcc rId="31699" sId="1">
    <oc r="D20">
      <v>10652</v>
    </oc>
    <nc r="D20"/>
  </rcc>
  <rcc rId="31700" sId="1">
    <oc r="D21">
      <v>13013</v>
    </oc>
    <nc r="D21"/>
  </rcc>
  <rcc rId="31701" sId="1">
    <oc r="C30">
      <v>4170</v>
    </oc>
    <nc r="C30">
      <v>4180</v>
    </nc>
  </rcc>
  <rcc rId="31702" sId="1">
    <oc r="C31">
      <v>3851</v>
    </oc>
    <nc r="C31">
      <v>3941</v>
    </nc>
  </rcc>
  <rcc rId="31703" sId="1">
    <oc r="C33">
      <v>19391</v>
    </oc>
    <nc r="C33">
      <v>19485</v>
    </nc>
  </rcc>
  <rcc rId="31704" sId="1">
    <oc r="C34">
      <v>14332</v>
    </oc>
    <nc r="C34">
      <v>14412</v>
    </nc>
  </rcc>
  <rfmt sheetId="1" sqref="C35" start="0" length="0">
    <dxf/>
  </rfmt>
  <rcc rId="31705" sId="1">
    <oc r="C36">
      <v>15347</v>
    </oc>
    <nc r="C36">
      <v>15482</v>
    </nc>
  </rcc>
  <rcc rId="31706" sId="1">
    <oc r="C37">
      <v>2564</v>
    </oc>
    <nc r="C37">
      <v>2592</v>
    </nc>
  </rcc>
  <rcc rId="31707" sId="1">
    <oc r="C38">
      <v>28434</v>
    </oc>
    <nc r="C38">
      <v>28714</v>
    </nc>
  </rcc>
  <rcc rId="31708" sId="1">
    <oc r="C39">
      <v>23501</v>
    </oc>
    <nc r="C39">
      <v>23720</v>
    </nc>
  </rcc>
  <rcc rId="31709" sId="1">
    <oc r="D30">
      <v>4180</v>
    </oc>
    <nc r="D30"/>
  </rcc>
  <rcc rId="31710" sId="1">
    <oc r="D31">
      <v>3941</v>
    </oc>
    <nc r="D31"/>
  </rcc>
  <rcc rId="31711" sId="1">
    <oc r="D33">
      <v>19485</v>
    </oc>
    <nc r="D33"/>
  </rcc>
  <rcc rId="31712" sId="1">
    <oc r="D34">
      <v>14412</v>
    </oc>
    <nc r="D34"/>
  </rcc>
  <rcc rId="31713" sId="1">
    <oc r="D36">
      <v>15482</v>
    </oc>
    <nc r="D36"/>
  </rcc>
  <rcc rId="31714" sId="1">
    <oc r="D37">
      <v>2592</v>
    </oc>
    <nc r="D37"/>
  </rcc>
  <rcc rId="31715" sId="1">
    <oc r="D38">
      <v>28714</v>
    </oc>
    <nc r="D38"/>
  </rcc>
  <rcc rId="31716" sId="1">
    <oc r="D39">
      <v>23720</v>
    </oc>
    <nc r="D39"/>
  </rcc>
  <rcc rId="31717" sId="1">
    <oc r="C45">
      <v>12521</v>
    </oc>
    <nc r="C45">
      <v>12654</v>
    </nc>
  </rcc>
  <rcc rId="31718" sId="1">
    <oc r="C46">
      <v>7358</v>
    </oc>
    <nc r="C46">
      <v>7436</v>
    </nc>
  </rcc>
  <rcc rId="31719" sId="1">
    <oc r="C47">
      <v>1440</v>
    </oc>
    <nc r="C47">
      <v>1455</v>
    </nc>
  </rcc>
  <rcc rId="31720" sId="1">
    <oc r="D45">
      <v>12654</v>
    </oc>
    <nc r="D45"/>
  </rcc>
  <rcc rId="31721" sId="1">
    <oc r="D46">
      <v>7436</v>
    </oc>
    <nc r="D46"/>
  </rcc>
  <rcc rId="31722" sId="1">
    <oc r="D47">
      <v>1455</v>
    </oc>
    <nc r="D47"/>
  </rcc>
  <rcc rId="31723" sId="5">
    <oc r="E2" t="inlineStr">
      <is>
        <t>Июль</t>
      </is>
    </oc>
    <nc r="E2" t="inlineStr">
      <is>
        <t>Август</t>
      </is>
    </nc>
  </rcc>
  <rcc rId="31724" sId="5">
    <oc r="D6">
      <v>13895</v>
    </oc>
    <nc r="D6">
      <v>14015</v>
    </nc>
  </rcc>
  <rcc rId="31725" sId="5">
    <oc r="D7">
      <v>5600</v>
    </oc>
    <nc r="D7">
      <v>5685</v>
    </nc>
  </rcc>
  <rcc rId="31726" sId="5">
    <oc r="D8">
      <v>15285</v>
    </oc>
    <nc r="D8">
      <v>15830</v>
    </nc>
  </rcc>
  <rcc rId="31727" sId="5">
    <oc r="D9">
      <v>10655</v>
    </oc>
    <nc r="D9">
      <v>10925</v>
    </nc>
  </rcc>
  <rcc rId="31728" sId="5">
    <oc r="D10">
      <v>20280</v>
    </oc>
    <nc r="D10">
      <v>20565</v>
    </nc>
  </rcc>
  <rcc rId="31729" sId="5">
    <oc r="D11">
      <v>45650</v>
    </oc>
    <nc r="D11">
      <v>45665</v>
    </nc>
  </rcc>
  <rcc rId="31730" sId="5">
    <oc r="D12">
      <v>20575</v>
    </oc>
    <nc r="D12">
      <v>20740</v>
    </nc>
  </rcc>
  <rcc rId="31731" sId="5">
    <oc r="D13">
      <v>13750</v>
    </oc>
    <nc r="D13">
      <v>13855</v>
    </nc>
  </rcc>
  <rcc rId="31732" sId="5">
    <oc r="D16">
      <v>6915</v>
    </oc>
    <nc r="D16">
      <v>7045</v>
    </nc>
  </rcc>
  <rcc rId="31733" sId="5">
    <oc r="D17">
      <v>32850</v>
    </oc>
    <nc r="D17">
      <v>32935</v>
    </nc>
  </rcc>
  <rcc rId="31734" sId="5">
    <oc r="D18">
      <v>18620</v>
    </oc>
    <nc r="D18">
      <v>18790</v>
    </nc>
  </rcc>
  <rcc rId="31735" sId="5">
    <oc r="D19">
      <v>13590</v>
    </oc>
    <nc r="D19">
      <v>13790</v>
    </nc>
  </rcc>
  <rcc rId="31736" sId="5">
    <oc r="D20">
      <v>53400</v>
    </oc>
    <nc r="D20">
      <v>53565</v>
    </nc>
  </rcc>
  <rcc rId="31737" sId="5">
    <oc r="D21">
      <v>70360</v>
    </oc>
    <nc r="D21">
      <v>70515</v>
    </nc>
  </rcc>
  <rcc rId="31738" sId="5">
    <oc r="D22">
      <v>53990</v>
    </oc>
    <nc r="D22">
      <v>54315</v>
    </nc>
  </rcc>
  <rcc rId="31739" sId="5">
    <oc r="D23">
      <v>11515</v>
    </oc>
    <nc r="D23">
      <v>11640</v>
    </nc>
  </rcc>
  <rcc rId="31740" sId="5">
    <oc r="D24">
      <v>7905</v>
    </oc>
    <nc r="D24">
      <v>8035</v>
    </nc>
  </rcc>
  <rcc rId="31741" sId="5">
    <oc r="D26">
      <v>9080</v>
    </oc>
    <nc r="D26">
      <v>9140</v>
    </nc>
  </rcc>
  <rcc rId="31742" sId="5">
    <oc r="D27">
      <v>4330</v>
    </oc>
    <nc r="D27">
      <v>4405</v>
    </nc>
  </rcc>
  <rcc rId="31743" sId="5">
    <oc r="D28">
      <v>6635</v>
    </oc>
    <nc r="D28">
      <v>6742</v>
    </nc>
  </rcc>
  <rcc rId="31744" sId="5">
    <oc r="D29">
      <v>22150</v>
    </oc>
    <nc r="D29">
      <v>22385</v>
    </nc>
  </rcc>
  <rcc rId="31745" sId="5">
    <oc r="D30">
      <v>61740</v>
    </oc>
    <nc r="D30">
      <v>62065</v>
    </nc>
  </rcc>
  <rcc rId="31746" sId="5">
    <oc r="D31">
      <v>20060</v>
    </oc>
    <nc r="D31">
      <v>20250</v>
    </nc>
  </rcc>
  <rcc rId="31747" sId="5">
    <oc r="D32">
      <v>19045</v>
    </oc>
    <nc r="D32">
      <v>19150</v>
    </nc>
  </rcc>
  <rcc rId="31748" sId="5">
    <oc r="D33">
      <v>55360</v>
    </oc>
    <nc r="D33">
      <v>55500</v>
    </nc>
  </rcc>
  <rcc rId="31749" sId="5">
    <oc r="D34">
      <v>13710</v>
    </oc>
    <nc r="D34">
      <v>13830</v>
    </nc>
  </rcc>
  <rcc rId="31750" sId="5">
    <oc r="D35">
      <v>10800</v>
    </oc>
    <nc r="D35">
      <v>10885</v>
    </nc>
  </rcc>
  <rcc rId="31751" sId="5">
    <oc r="D36">
      <v>69805</v>
    </oc>
    <nc r="D36">
      <v>69995</v>
    </nc>
  </rcc>
  <rcc rId="31752" sId="5">
    <oc r="D37">
      <v>27110</v>
    </oc>
    <nc r="D37">
      <v>27325</v>
    </nc>
  </rcc>
  <rcc rId="31753" sId="5">
    <oc r="D38">
      <v>91950</v>
    </oc>
    <nc r="D38">
      <v>92270</v>
    </nc>
  </rcc>
  <rcc rId="31754" sId="5">
    <oc r="D39">
      <v>12385</v>
    </oc>
    <nc r="D39">
      <v>12520</v>
    </nc>
  </rcc>
  <rcc rId="31755" sId="5">
    <oc r="D40">
      <v>64860</v>
    </oc>
    <nc r="D40">
      <v>64970</v>
    </nc>
  </rcc>
  <rcc rId="31756" sId="5">
    <oc r="D41">
      <v>19280</v>
    </oc>
    <nc r="D41">
      <v>19465</v>
    </nc>
  </rcc>
  <rcc rId="31757" sId="5">
    <oc r="D42">
      <v>107935</v>
    </oc>
    <nc r="D42">
      <v>108335</v>
    </nc>
  </rcc>
  <rcc rId="31758" sId="5">
    <oc r="D43">
      <v>14220</v>
    </oc>
    <nc r="D43">
      <v>14290</v>
    </nc>
  </rcc>
  <rcc rId="31759" sId="5">
    <oc r="D44">
      <v>23605</v>
    </oc>
    <nc r="D44">
      <v>23630</v>
    </nc>
  </rcc>
  <rcc rId="31760" sId="5">
    <oc r="D45">
      <v>20285</v>
    </oc>
    <nc r="D45">
      <v>20340</v>
    </nc>
  </rcc>
  <rcc rId="31761" sId="5">
    <oc r="D46">
      <v>360</v>
    </oc>
    <nc r="D46">
      <v>460</v>
    </nc>
  </rcc>
  <rcc rId="31762" sId="5">
    <oc r="D47">
      <v>10695</v>
    </oc>
    <nc r="D47">
      <v>10960</v>
    </nc>
  </rcc>
  <rcc rId="31763" sId="5">
    <oc r="D48">
      <v>25440</v>
    </oc>
    <nc r="D48">
      <v>25535</v>
    </nc>
  </rcc>
  <rcc rId="31764" sId="5">
    <oc r="D49">
      <v>34895</v>
    </oc>
    <nc r="D49">
      <v>34990</v>
    </nc>
  </rcc>
  <rcc rId="31765" sId="5">
    <oc r="D50">
      <v>19195</v>
    </oc>
    <nc r="D50">
      <v>19335</v>
    </nc>
  </rcc>
  <rcc rId="31766" sId="5">
    <oc r="D51">
      <v>2430</v>
    </oc>
    <nc r="D51">
      <v>2515</v>
    </nc>
  </rcc>
  <rcc rId="31767" sId="5">
    <oc r="D52">
      <v>22390</v>
    </oc>
    <nc r="D52">
      <v>22620</v>
    </nc>
  </rcc>
  <rcc rId="31768" sId="5">
    <oc r="D53">
      <v>36595</v>
    </oc>
    <nc r="D53">
      <v>36685</v>
    </nc>
  </rcc>
  <rcc rId="31769" sId="5">
    <oc r="D54">
      <v>42295</v>
    </oc>
    <nc r="D54">
      <v>42535</v>
    </nc>
  </rcc>
  <rcc rId="31770" sId="5">
    <oc r="D55">
      <v>8375</v>
    </oc>
    <nc r="D55">
      <v>8585</v>
    </nc>
  </rcc>
  <rcc rId="31771" sId="5">
    <oc r="D56">
      <v>264245</v>
    </oc>
    <nc r="D56">
      <v>264820</v>
    </nc>
  </rcc>
  <rcc rId="31772" sId="5">
    <oc r="D57">
      <v>31990</v>
    </oc>
    <nc r="D57">
      <v>32115</v>
    </nc>
  </rcc>
  <rcc rId="31773" sId="5">
    <oc r="D58">
      <v>8150</v>
    </oc>
    <nc r="D58">
      <v>8470</v>
    </nc>
  </rcc>
  <rcc rId="31774" sId="5">
    <oc r="D59">
      <v>66895</v>
    </oc>
    <nc r="D59">
      <v>67035</v>
    </nc>
  </rcc>
  <rcc rId="31775" sId="5">
    <oc r="D61">
      <v>3515</v>
    </oc>
    <nc r="D61">
      <v>3660</v>
    </nc>
  </rcc>
  <rcc rId="31776" sId="5">
    <oc r="D62">
      <v>8655</v>
    </oc>
    <nc r="D62">
      <v>8780</v>
    </nc>
  </rcc>
  <rcc rId="31777" sId="5">
    <oc r="D63">
      <v>1430</v>
    </oc>
    <nc r="D63">
      <v>1585</v>
    </nc>
  </rcc>
  <rcc rId="31778" sId="5">
    <oc r="D64">
      <v>19490</v>
    </oc>
    <nc r="D64">
      <v>19720</v>
    </nc>
  </rcc>
  <rcc rId="31779" sId="5">
    <oc r="D65">
      <v>6970</v>
    </oc>
    <nc r="D65">
      <v>7070</v>
    </nc>
  </rcc>
  <rcc rId="31780" sId="5">
    <oc r="D66">
      <v>23455</v>
    </oc>
    <nc r="D66">
      <v>23670</v>
    </nc>
  </rcc>
  <rcc rId="31781" sId="5">
    <oc r="D67">
      <v>28395</v>
    </oc>
    <nc r="D67">
      <v>28920</v>
    </nc>
  </rcc>
  <rcc rId="31782" sId="5">
    <oc r="D68">
      <v>5850</v>
    </oc>
    <nc r="D68">
      <v>5920</v>
    </nc>
  </rcc>
  <rcc rId="31783" sId="5">
    <oc r="D70">
      <v>20570</v>
    </oc>
    <nc r="D70">
      <v>20615</v>
    </nc>
  </rcc>
  <rcc rId="31784" sId="5">
    <oc r="D71">
      <v>36475</v>
    </oc>
    <nc r="D71">
      <v>36530</v>
    </nc>
  </rcc>
  <rcc rId="31785" sId="5">
    <oc r="D72">
      <v>33090</v>
    </oc>
    <nc r="D72">
      <v>33270</v>
    </nc>
  </rcc>
  <rcc rId="31786" sId="5">
    <oc r="D73">
      <v>3935</v>
    </oc>
    <nc r="D73">
      <v>3940</v>
    </nc>
  </rcc>
  <rcc rId="31787" sId="5">
    <oc r="D74">
      <v>7465</v>
    </oc>
    <nc r="D74">
      <v>7600</v>
    </nc>
  </rcc>
  <rcc rId="31788" sId="5">
    <oc r="D75">
      <v>5630</v>
    </oc>
    <nc r="D75">
      <v>5780</v>
    </nc>
  </rcc>
  <rcc rId="31789" sId="5">
    <oc r="D76">
      <v>58160</v>
    </oc>
    <nc r="D76">
      <v>58805</v>
    </nc>
  </rcc>
  <rcc rId="31790" sId="5">
    <oc r="D77">
      <v>12280</v>
    </oc>
    <nc r="D77">
      <v>12390</v>
    </nc>
  </rcc>
  <rcc rId="31791" sId="5">
    <oc r="D78">
      <v>12295</v>
    </oc>
    <nc r="D78">
      <v>12380</v>
    </nc>
  </rcc>
  <rcc rId="31792" sId="5">
    <oc r="D79">
      <v>9110</v>
    </oc>
    <nc r="D79">
      <v>9255</v>
    </nc>
  </rcc>
  <rcc rId="31793" sId="5">
    <oc r="D80">
      <v>7490</v>
    </oc>
    <nc r="D80">
      <v>7705</v>
    </nc>
  </rcc>
  <rcc rId="31794" sId="5">
    <oc r="D81">
      <v>10590</v>
    </oc>
    <nc r="D81">
      <v>10680</v>
    </nc>
  </rcc>
  <rcc rId="31795" sId="5">
    <oc r="D82">
      <v>2195</v>
    </oc>
    <nc r="D82">
      <v>2250</v>
    </nc>
  </rcc>
  <rcc rId="31796" sId="5">
    <oc r="D83">
      <v>15790</v>
    </oc>
    <nc r="D83">
      <v>15835</v>
    </nc>
  </rcc>
  <rcc rId="31797" sId="5">
    <oc r="D84">
      <v>105</v>
    </oc>
    <nc r="D84">
      <v>140</v>
    </nc>
  </rcc>
  <rcc rId="31798" sId="5">
    <oc r="D85">
      <v>25640</v>
    </oc>
    <nc r="D85">
      <v>25735</v>
    </nc>
  </rcc>
  <rcc rId="31799" sId="5">
    <oc r="D86">
      <v>27310</v>
    </oc>
    <nc r="D86">
      <v>27370</v>
    </nc>
  </rcc>
  <rcc rId="31800" sId="5">
    <oc r="D87">
      <v>8795</v>
    </oc>
    <nc r="D87">
      <v>8845</v>
    </nc>
  </rcc>
  <rcc rId="31801" sId="5">
    <oc r="D88">
      <v>3030</v>
    </oc>
    <nc r="D88">
      <v>3070</v>
    </nc>
  </rcc>
  <rcc rId="31802" sId="5">
    <oc r="D89">
      <v>38395</v>
    </oc>
    <nc r="D89">
      <v>39140</v>
    </nc>
  </rcc>
  <rcc rId="31803" sId="5">
    <oc r="D90">
      <v>27410</v>
    </oc>
    <nc r="D90">
      <v>27480</v>
    </nc>
  </rcc>
  <rcc rId="31804" sId="5">
    <oc r="D91">
      <v>67820</v>
    </oc>
    <nc r="D91">
      <v>68185</v>
    </nc>
  </rcc>
  <rcc rId="31805" sId="5">
    <oc r="D92">
      <v>40430</v>
    </oc>
    <nc r="D92">
      <v>40590</v>
    </nc>
  </rcc>
  <rcc rId="31806" sId="5">
    <oc r="D94">
      <v>2115</v>
    </oc>
    <nc r="D94">
      <v>2245</v>
    </nc>
  </rcc>
  <rcc rId="31807" sId="5">
    <oc r="D95">
      <v>20770</v>
    </oc>
    <nc r="D95">
      <v>21015</v>
    </nc>
  </rcc>
  <rcc rId="31808" sId="5">
    <oc r="D96">
      <v>9055</v>
    </oc>
    <nc r="D96">
      <v>9095</v>
    </nc>
  </rcc>
  <rcc rId="31809" sId="5">
    <oc r="D97">
      <v>34590</v>
    </oc>
    <nc r="D97">
      <v>34795</v>
    </nc>
  </rcc>
  <rcc rId="31810" sId="5">
    <oc r="D98">
      <v>8530</v>
    </oc>
    <nc r="D98">
      <v>8625</v>
    </nc>
  </rcc>
  <rcc rId="31811" sId="5">
    <oc r="D99">
      <v>45670</v>
    </oc>
    <nc r="D99">
      <v>46145</v>
    </nc>
  </rcc>
  <rcc rId="31812" sId="5">
    <oc r="D100">
      <v>31190</v>
    </oc>
    <nc r="D100">
      <v>31355</v>
    </nc>
  </rcc>
  <rcc rId="31813" sId="5">
    <oc r="D101">
      <v>31605</v>
    </oc>
    <nc r="D101">
      <v>32005</v>
    </nc>
  </rcc>
  <rcc rId="31814" sId="5">
    <oc r="D102">
      <v>17775</v>
    </oc>
    <nc r="D102">
      <v>17940</v>
    </nc>
  </rcc>
  <rcc rId="31815" sId="5">
    <oc r="D103">
      <v>14890</v>
    </oc>
    <nc r="D103">
      <v>15025</v>
    </nc>
  </rcc>
  <rcc rId="31816" sId="5">
    <oc r="D104">
      <v>23915</v>
    </oc>
    <nc r="D104">
      <v>24065</v>
    </nc>
  </rcc>
  <rcc rId="31817" sId="5">
    <oc r="D105">
      <v>4450</v>
    </oc>
    <nc r="D105">
      <v>4530</v>
    </nc>
  </rcc>
  <rcc rId="31818" sId="5">
    <oc r="D106">
      <v>9495</v>
    </oc>
    <nc r="D106">
      <v>9620</v>
    </nc>
  </rcc>
  <rcc rId="31819" sId="5">
    <oc r="D108">
      <v>98325</v>
    </oc>
    <nc r="D108">
      <v>98485</v>
    </nc>
  </rcc>
  <rcc rId="31820" sId="5">
    <oc r="D109">
      <v>35190</v>
    </oc>
    <nc r="D109">
      <v>35230</v>
    </nc>
  </rcc>
  <rcc rId="31821" sId="5">
    <oc r="D110">
      <v>15310</v>
    </oc>
    <nc r="D110">
      <v>15505</v>
    </nc>
  </rcc>
  <rcc rId="31822" sId="5">
    <oc r="D111">
      <v>27315</v>
    </oc>
    <nc r="D111">
      <v>27820</v>
    </nc>
  </rcc>
  <rcc rId="31823" sId="5">
    <oc r="D112">
      <v>5625</v>
    </oc>
    <nc r="D112">
      <v>5760</v>
    </nc>
  </rcc>
  <rcc rId="31824" sId="5">
    <oc r="D113">
      <v>19975</v>
    </oc>
    <nc r="D113">
      <v>19980</v>
    </nc>
  </rcc>
  <rcc rId="31825" sId="5">
    <oc r="D114">
      <v>12125</v>
    </oc>
    <nc r="D114">
      <v>12335</v>
    </nc>
  </rcc>
  <rcc rId="31826" sId="5">
    <oc r="D115">
      <v>47540</v>
    </oc>
    <nc r="D115">
      <v>47680</v>
    </nc>
  </rcc>
  <rcc rId="31827" sId="5">
    <oc r="D116">
      <v>36505</v>
    </oc>
    <nc r="D116">
      <v>36660</v>
    </nc>
  </rcc>
  <rcc rId="31828" sId="5">
    <oc r="D117">
      <v>96795</v>
    </oc>
    <nc r="D117">
      <v>97080</v>
    </nc>
  </rcc>
  <rcc rId="31829" sId="5">
    <oc r="D118">
      <v>41035</v>
    </oc>
    <nc r="D118">
      <v>41215</v>
    </nc>
  </rcc>
  <rcc rId="31830" sId="5">
    <oc r="D119">
      <v>2680</v>
    </oc>
    <nc r="D119">
      <v>2795</v>
    </nc>
  </rcc>
  <rcc rId="31831" sId="5">
    <oc r="D120">
      <v>87425</v>
    </oc>
    <nc r="D120">
      <v>87615</v>
    </nc>
  </rcc>
  <rcc rId="31832" sId="5">
    <oc r="D121">
      <v>84165</v>
    </oc>
    <nc r="D121">
      <v>84310</v>
    </nc>
  </rcc>
  <rcc rId="31833" sId="5">
    <oc r="D122">
      <v>15880</v>
    </oc>
    <nc r="D122">
      <v>15970</v>
    </nc>
  </rcc>
  <rcc rId="31834" sId="5">
    <oc r="D123">
      <v>5305</v>
    </oc>
    <nc r="D123">
      <v>5365</v>
    </nc>
  </rcc>
  <rcc rId="31835" sId="5">
    <oc r="D124">
      <v>8860</v>
    </oc>
    <nc r="D124">
      <v>8965</v>
    </nc>
  </rcc>
  <rcc rId="31836" sId="5">
    <oc r="D125">
      <v>10240</v>
    </oc>
    <nc r="D125">
      <v>10395</v>
    </nc>
  </rcc>
  <rcc rId="31837" sId="5">
    <oc r="D126">
      <v>31860</v>
    </oc>
    <nc r="D126">
      <v>32090</v>
    </nc>
  </rcc>
  <rcc rId="31838" sId="5">
    <oc r="D127">
      <v>62055</v>
    </oc>
    <nc r="D127">
      <v>62575</v>
    </nc>
  </rcc>
  <rcc rId="31839" sId="5">
    <oc r="D128">
      <v>10130</v>
    </oc>
    <nc r="D128">
      <v>10435</v>
    </nc>
  </rcc>
  <rcc rId="31840" sId="5">
    <oc r="D129">
      <v>16070</v>
    </oc>
    <nc r="D129">
      <v>16220</v>
    </nc>
  </rcc>
  <rcc rId="31841" sId="5">
    <oc r="D130">
      <v>12530</v>
    </oc>
    <nc r="D130">
      <v>12535</v>
    </nc>
  </rcc>
  <rcc rId="31842" sId="5">
    <oc r="D131">
      <v>8570</v>
    </oc>
    <nc r="D131">
      <v>8685</v>
    </nc>
  </rcc>
  <rcc rId="31843" sId="5">
    <oc r="D132">
      <v>9815</v>
    </oc>
    <nc r="D132">
      <v>9895</v>
    </nc>
  </rcc>
  <rcc rId="31844" sId="5">
    <oc r="D133">
      <v>19290</v>
    </oc>
    <nc r="D133">
      <v>19385</v>
    </nc>
  </rcc>
  <rcc rId="31845" sId="5">
    <oc r="D134">
      <v>18410</v>
    </oc>
    <nc r="D134">
      <v>18670</v>
    </nc>
  </rcc>
  <rcc rId="31846" sId="5">
    <oc r="D135">
      <v>31455</v>
    </oc>
    <nc r="D135">
      <v>31550</v>
    </nc>
  </rcc>
  <rcc rId="31847" sId="5">
    <oc r="D136">
      <v>59290</v>
    </oc>
    <nc r="D136">
      <v>59505</v>
    </nc>
  </rcc>
  <rcc rId="31848" sId="5">
    <oc r="D137">
      <v>29470</v>
    </oc>
    <nc r="D137">
      <v>29670</v>
    </nc>
  </rcc>
  <rcc rId="31849" sId="5">
    <oc r="D138">
      <v>29405</v>
    </oc>
    <nc r="D138">
      <v>29530</v>
    </nc>
  </rcc>
  <rcc rId="31850" sId="5">
    <oc r="D139">
      <v>40985</v>
    </oc>
    <nc r="D139">
      <v>41095</v>
    </nc>
  </rcc>
  <rcc rId="31851" sId="5">
    <oc r="D140">
      <v>19320</v>
    </oc>
    <nc r="D140">
      <v>19515</v>
    </nc>
  </rcc>
  <rcc rId="31852" sId="5">
    <oc r="D141">
      <v>9575</v>
    </oc>
    <nc r="D141">
      <v>9620</v>
    </nc>
  </rcc>
  <rcc rId="31853" sId="5">
    <oc r="D142">
      <v>27935</v>
    </oc>
    <nc r="D142">
      <v>28025</v>
    </nc>
  </rcc>
  <rcc rId="31854" sId="5">
    <oc r="D143">
      <v>41860</v>
    </oc>
    <nc r="D143">
      <v>41975</v>
    </nc>
  </rcc>
  <rcc rId="31855" sId="5">
    <oc r="D144">
      <v>58320</v>
    </oc>
    <nc r="D144">
      <v>58830</v>
    </nc>
  </rcc>
  <rcc rId="31856" sId="5">
    <oc r="D145">
      <v>11030</v>
    </oc>
    <nc r="D145">
      <v>11185</v>
    </nc>
  </rcc>
  <rcc rId="31857" sId="5">
    <oc r="D146">
      <v>13140</v>
    </oc>
    <nc r="D146">
      <v>13225</v>
    </nc>
  </rcc>
  <rcc rId="31858" sId="5">
    <oc r="D147">
      <v>30595</v>
    </oc>
    <nc r="D147">
      <v>30855</v>
    </nc>
  </rcc>
  <rcc rId="31859" sId="5">
    <oc r="D148">
      <v>13735</v>
    </oc>
    <nc r="D148">
      <v>13800</v>
    </nc>
  </rcc>
  <rcc rId="31860" sId="5">
    <oc r="D149">
      <v>40565</v>
    </oc>
    <nc r="D149">
      <v>40665</v>
    </nc>
  </rcc>
  <rcc rId="31861" sId="5">
    <oc r="D150">
      <v>39270</v>
    </oc>
    <nc r="D150">
      <v>39375</v>
    </nc>
  </rcc>
  <rcc rId="31862" sId="5">
    <oc r="D151">
      <v>45225</v>
    </oc>
    <nc r="D151">
      <v>45435</v>
    </nc>
  </rcc>
  <rcc rId="31863" sId="5">
    <oc r="D152">
      <v>23620</v>
    </oc>
    <nc r="D152">
      <v>23775</v>
    </nc>
  </rcc>
  <rcc rId="31864" sId="5">
    <oc r="D154">
      <v>29210</v>
    </oc>
    <nc r="D154">
      <v>29400</v>
    </nc>
  </rcc>
  <rcc rId="31865" sId="5">
    <oc r="D155">
      <v>78140</v>
    </oc>
    <nc r="D155">
      <v>78265</v>
    </nc>
  </rcc>
  <rcc rId="31866" sId="5">
    <oc r="D156">
      <v>25520</v>
    </oc>
    <nc r="D156">
      <v>25750</v>
    </nc>
  </rcc>
  <rcc rId="31867" sId="5">
    <oc r="D157">
      <v>36965</v>
    </oc>
    <nc r="D157">
      <v>37210</v>
    </nc>
  </rcc>
  <rcc rId="31868" sId="5">
    <oc r="D158">
      <v>5130</v>
    </oc>
    <nc r="D158">
      <v>5325</v>
    </nc>
  </rcc>
  <rcc rId="31869" sId="5">
    <oc r="D159">
      <v>7940</v>
    </oc>
    <nc r="D159">
      <v>8055</v>
    </nc>
  </rcc>
  <rcc rId="31870" sId="5">
    <oc r="D160">
      <v>14640</v>
    </oc>
    <nc r="D160">
      <v>14850</v>
    </nc>
  </rcc>
  <rcc rId="31871" sId="5">
    <oc r="D161">
      <v>92220</v>
    </oc>
    <nc r="D161">
      <v>92295</v>
    </nc>
  </rcc>
  <rcc rId="31872" sId="5">
    <oc r="D162">
      <v>74910</v>
    </oc>
    <nc r="D162">
      <v>75105</v>
    </nc>
  </rcc>
  <rcc rId="31873" sId="5">
    <oc r="D163">
      <v>20585</v>
    </oc>
    <nc r="D163">
      <v>20850</v>
    </nc>
  </rcc>
  <rcc rId="31874" sId="5">
    <oc r="D164">
      <v>46550</v>
    </oc>
    <nc r="D164">
      <v>46580</v>
    </nc>
  </rcc>
  <rcc rId="31875" sId="5">
    <oc r="D166">
      <v>23810</v>
    </oc>
    <nc r="D166">
      <v>23945</v>
    </nc>
  </rcc>
  <rcc rId="31876" sId="5">
    <oc r="D167">
      <v>1330</v>
    </oc>
    <nc r="D167">
      <v>1465</v>
    </nc>
  </rcc>
  <rcc rId="31877" sId="5">
    <oc r="D168">
      <v>13595</v>
    </oc>
    <nc r="D168">
      <v>13655</v>
    </nc>
  </rcc>
  <rcc rId="31878" sId="5">
    <oc r="D169">
      <v>13080</v>
    </oc>
    <nc r="D169">
      <v>13175</v>
    </nc>
  </rcc>
  <rcc rId="31879" sId="5">
    <oc r="D170">
      <v>11030</v>
    </oc>
    <nc r="D170">
      <v>11200</v>
    </nc>
  </rcc>
  <rcc rId="31880" sId="5">
    <oc r="D171">
      <v>71220</v>
    </oc>
    <nc r="D171">
      <v>71450</v>
    </nc>
  </rcc>
  <rcc rId="31881" sId="5">
    <oc r="D172">
      <v>40310</v>
    </oc>
    <nc r="D172">
      <v>40550</v>
    </nc>
  </rcc>
  <rcc rId="31882" sId="5">
    <oc r="D173">
      <v>19825</v>
    </oc>
    <nc r="D173">
      <v>20070</v>
    </nc>
  </rcc>
  <rcc rId="31883" sId="5">
    <oc r="D174">
      <v>10500</v>
    </oc>
    <nc r="D174">
      <v>10650</v>
    </nc>
  </rcc>
  <rcc rId="31884" sId="5">
    <oc r="D175">
      <v>53155</v>
    </oc>
    <nc r="D175">
      <v>53665</v>
    </nc>
  </rcc>
  <rcc rId="31885" sId="5">
    <oc r="D176">
      <v>45375</v>
    </oc>
    <nc r="D176">
      <v>45515</v>
    </nc>
  </rcc>
  <rcc rId="31886" sId="5">
    <oc r="D177">
      <v>34275</v>
    </oc>
    <nc r="D177">
      <v>34510</v>
    </nc>
  </rcc>
  <rcc rId="31887" sId="5">
    <oc r="D179">
      <v>49935</v>
    </oc>
    <nc r="D179">
      <v>50345</v>
    </nc>
  </rcc>
  <rcc rId="31888" sId="5">
    <oc r="D180">
      <v>39395</v>
    </oc>
    <nc r="D180">
      <v>39485</v>
    </nc>
  </rcc>
  <rcc rId="31889" sId="5">
    <oc r="D181">
      <v>10450</v>
    </oc>
    <nc r="D181">
      <v>10625</v>
    </nc>
  </rcc>
  <rcc rId="31890" sId="5">
    <oc r="D182">
      <v>9290</v>
    </oc>
    <nc r="D182">
      <v>9405</v>
    </nc>
  </rcc>
  <rcc rId="31891" sId="5">
    <oc r="D183">
      <v>31755</v>
    </oc>
    <nc r="D183">
      <v>31915</v>
    </nc>
  </rcc>
  <rcc rId="31892" sId="5">
    <oc r="D184">
      <v>23840</v>
    </oc>
    <nc r="D184">
      <v>23905</v>
    </nc>
  </rcc>
  <rcc rId="31893" sId="5">
    <oc r="D185">
      <v>10900</v>
    </oc>
    <nc r="D185">
      <v>11050</v>
    </nc>
  </rcc>
  <rcc rId="31894" sId="5">
    <oc r="D186">
      <v>19280</v>
    </oc>
    <nc r="D186">
      <v>19450</v>
    </nc>
  </rcc>
  <rcc rId="31895" sId="5">
    <oc r="D187">
      <v>40600</v>
    </oc>
    <nc r="D187">
      <v>40665</v>
    </nc>
  </rcc>
  <rcc rId="31896" sId="5">
    <oc r="D188">
      <v>13495</v>
    </oc>
    <nc r="D188">
      <v>13610</v>
    </nc>
  </rcc>
  <rcc rId="31897" sId="5">
    <oc r="D189">
      <v>123900</v>
    </oc>
    <nc r="D189">
      <v>124150</v>
    </nc>
  </rcc>
  <rcc rId="31898" sId="5">
    <oc r="D190">
      <v>7690</v>
    </oc>
    <nc r="D190">
      <v>7975</v>
    </nc>
  </rcc>
  <rcc rId="31899" sId="5">
    <oc r="D191">
      <v>26525</v>
    </oc>
    <nc r="D191">
      <v>26835</v>
    </nc>
  </rcc>
  <rcc rId="31900" sId="5">
    <oc r="D192">
      <v>33751</v>
    </oc>
    <nc r="D192">
      <v>34000</v>
    </nc>
  </rcc>
  <rcc rId="31901" sId="5">
    <oc r="D193">
      <v>27500</v>
    </oc>
    <nc r="D193">
      <v>27950</v>
    </nc>
  </rcc>
  <rcc rId="31902" sId="5">
    <oc r="D195">
      <v>10270</v>
    </oc>
    <nc r="D195">
      <v>10335</v>
    </nc>
  </rcc>
  <rcc rId="31903" sId="5">
    <oc r="D196">
      <v>23370</v>
    </oc>
    <nc r="D196">
      <v>23500</v>
    </nc>
  </rcc>
  <rcc rId="31904" sId="5">
    <oc r="D197">
      <v>9575</v>
    </oc>
    <nc r="D197">
      <v>9610</v>
    </nc>
  </rcc>
  <rcc rId="31905" sId="5">
    <oc r="D198">
      <v>18020</v>
    </oc>
    <nc r="D198">
      <v>18175</v>
    </nc>
  </rcc>
  <rcc rId="31906" sId="5">
    <oc r="D199">
      <v>16395</v>
    </oc>
    <nc r="D199">
      <v>16425</v>
    </nc>
  </rcc>
  <rcc rId="31907" sId="5">
    <oc r="D201">
      <v>16140</v>
    </oc>
    <nc r="D201">
      <v>16330</v>
    </nc>
  </rcc>
  <rcc rId="31908" sId="5">
    <oc r="E6">
      <v>14015</v>
    </oc>
    <nc r="E6"/>
  </rcc>
  <rcc rId="31909" sId="5">
    <oc r="E7">
      <v>5685</v>
    </oc>
    <nc r="E7"/>
  </rcc>
  <rcc rId="31910" sId="5">
    <oc r="E8">
      <v>15830</v>
    </oc>
    <nc r="E8"/>
  </rcc>
  <rcc rId="31911" sId="5">
    <oc r="E9">
      <v>10925</v>
    </oc>
    <nc r="E9"/>
  </rcc>
  <rcc rId="31912" sId="5">
    <oc r="E10">
      <v>20565</v>
    </oc>
    <nc r="E10"/>
  </rcc>
  <rcc rId="31913" sId="5">
    <oc r="E11">
      <v>45665</v>
    </oc>
    <nc r="E11"/>
  </rcc>
  <rcc rId="31914" sId="5">
    <oc r="E12">
      <v>20740</v>
    </oc>
    <nc r="E12"/>
  </rcc>
  <rcc rId="31915" sId="5">
    <oc r="E13">
      <v>13855</v>
    </oc>
    <nc r="E13"/>
  </rcc>
  <rcc rId="31916" sId="5">
    <oc r="E15">
      <v>20265</v>
    </oc>
    <nc r="E15"/>
  </rcc>
  <rcc rId="31917" sId="5">
    <oc r="E16">
      <v>7045</v>
    </oc>
    <nc r="E16"/>
  </rcc>
  <rcc rId="31918" sId="5">
    <oc r="E17">
      <v>32935</v>
    </oc>
    <nc r="E17"/>
  </rcc>
  <rcc rId="31919" sId="5">
    <oc r="E18">
      <v>18790</v>
    </oc>
    <nc r="E18"/>
  </rcc>
  <rcc rId="31920" sId="5">
    <oc r="E19">
      <v>13790</v>
    </oc>
    <nc r="E19"/>
  </rcc>
  <rcc rId="31921" sId="5">
    <oc r="E20">
      <v>53565</v>
    </oc>
    <nc r="E20"/>
  </rcc>
  <rcc rId="31922" sId="5">
    <oc r="E21">
      <v>70515</v>
    </oc>
    <nc r="E21"/>
  </rcc>
  <rcc rId="31923" sId="5">
    <oc r="E22">
      <v>54315</v>
    </oc>
    <nc r="E22"/>
  </rcc>
  <rcc rId="31924" sId="5">
    <oc r="E23">
      <v>11640</v>
    </oc>
    <nc r="E23"/>
  </rcc>
  <rcc rId="31925" sId="5">
    <oc r="E24">
      <v>8035</v>
    </oc>
    <nc r="E24"/>
  </rcc>
  <rcc rId="31926" sId="5">
    <oc r="E25">
      <v>14560</v>
    </oc>
    <nc r="E25"/>
  </rcc>
  <rcc rId="31927" sId="5">
    <oc r="E26">
      <v>9140</v>
    </oc>
    <nc r="E26"/>
  </rcc>
  <rcc rId="31928" sId="5">
    <oc r="E27">
      <v>4405</v>
    </oc>
    <nc r="E27"/>
  </rcc>
  <rcc rId="31929" sId="5">
    <oc r="E28">
      <v>6742</v>
    </oc>
    <nc r="E28"/>
  </rcc>
  <rcc rId="31930" sId="5">
    <oc r="E29">
      <v>22385</v>
    </oc>
    <nc r="E29"/>
  </rcc>
  <rcc rId="31931" sId="5">
    <oc r="E30">
      <v>62065</v>
    </oc>
    <nc r="E30"/>
  </rcc>
  <rcc rId="31932" sId="5">
    <oc r="E31">
      <v>20250</v>
    </oc>
    <nc r="E31"/>
  </rcc>
  <rcc rId="31933" sId="5">
    <oc r="E32">
      <v>19150</v>
    </oc>
    <nc r="E32"/>
  </rcc>
  <rcc rId="31934" sId="5">
    <oc r="E33">
      <v>55500</v>
    </oc>
    <nc r="E33"/>
  </rcc>
  <rcc rId="31935" sId="5">
    <oc r="E34">
      <v>13830</v>
    </oc>
    <nc r="E34"/>
  </rcc>
  <rcc rId="31936" sId="5">
    <oc r="E35">
      <v>10885</v>
    </oc>
    <nc r="E35"/>
  </rcc>
  <rcc rId="31937" sId="5">
    <oc r="E36">
      <v>69995</v>
    </oc>
    <nc r="E36"/>
  </rcc>
  <rcc rId="31938" sId="5">
    <oc r="E37">
      <v>27325</v>
    </oc>
    <nc r="E37"/>
  </rcc>
  <rcc rId="31939" sId="5">
    <oc r="E38">
      <v>92270</v>
    </oc>
    <nc r="E38"/>
  </rcc>
  <rcc rId="31940" sId="5">
    <oc r="E39">
      <v>12520</v>
    </oc>
    <nc r="E39"/>
  </rcc>
  <rcc rId="31941" sId="5">
    <oc r="E40">
      <v>64970</v>
    </oc>
    <nc r="E40"/>
  </rcc>
  <rcc rId="31942" sId="5">
    <oc r="E41">
      <v>19465</v>
    </oc>
    <nc r="E41"/>
  </rcc>
  <rcc rId="31943" sId="5">
    <oc r="E42">
      <v>108335</v>
    </oc>
    <nc r="E42"/>
  </rcc>
  <rcc rId="31944" sId="5">
    <oc r="E43">
      <v>14290</v>
    </oc>
    <nc r="E43"/>
  </rcc>
  <rcc rId="31945" sId="5">
    <oc r="E44">
      <v>23630</v>
    </oc>
    <nc r="E44"/>
  </rcc>
  <rcc rId="31946" sId="5">
    <oc r="E45">
      <v>20340</v>
    </oc>
    <nc r="E45"/>
  </rcc>
  <rcc rId="31947" sId="5">
    <oc r="E46">
      <v>460</v>
    </oc>
    <nc r="E46"/>
  </rcc>
  <rcc rId="31948" sId="5">
    <oc r="E47">
      <v>10960</v>
    </oc>
    <nc r="E47"/>
  </rcc>
  <rcc rId="31949" sId="5">
    <oc r="E48">
      <v>25535</v>
    </oc>
    <nc r="E48"/>
  </rcc>
  <rcc rId="31950" sId="5">
    <oc r="E49">
      <v>34990</v>
    </oc>
    <nc r="E49"/>
  </rcc>
  <rcc rId="31951" sId="5">
    <oc r="E50">
      <v>19335</v>
    </oc>
    <nc r="E50"/>
  </rcc>
  <rcc rId="31952" sId="5">
    <oc r="E51">
      <v>2515</v>
    </oc>
    <nc r="E51"/>
  </rcc>
  <rcc rId="31953" sId="5">
    <oc r="E52">
      <v>22620</v>
    </oc>
    <nc r="E52"/>
  </rcc>
  <rcc rId="31954" sId="5">
    <oc r="E53">
      <v>36685</v>
    </oc>
    <nc r="E53"/>
  </rcc>
  <rcc rId="31955" sId="5">
    <oc r="E54">
      <v>42535</v>
    </oc>
    <nc r="E54"/>
  </rcc>
  <rcc rId="31956" sId="5">
    <oc r="E55">
      <v>8585</v>
    </oc>
    <nc r="E55"/>
  </rcc>
  <rcc rId="31957" sId="5">
    <oc r="E56">
      <v>264820</v>
    </oc>
    <nc r="E56"/>
  </rcc>
  <rcc rId="31958" sId="5">
    <oc r="E57">
      <v>32115</v>
    </oc>
    <nc r="E57"/>
  </rcc>
  <rcc rId="31959" sId="5">
    <oc r="E58">
      <v>8470</v>
    </oc>
    <nc r="E58"/>
  </rcc>
  <rcc rId="31960" sId="5">
    <oc r="E59">
      <v>67035</v>
    </oc>
    <nc r="E59"/>
  </rcc>
  <rcc rId="31961" sId="5">
    <oc r="E61">
      <v>3660</v>
    </oc>
    <nc r="E61"/>
  </rcc>
  <rcc rId="31962" sId="5">
    <oc r="E62">
      <v>8780</v>
    </oc>
    <nc r="E62"/>
  </rcc>
  <rcc rId="31963" sId="5">
    <oc r="E63">
      <v>1585</v>
    </oc>
    <nc r="E63"/>
  </rcc>
  <rcc rId="31964" sId="5">
    <oc r="E64">
      <v>19720</v>
    </oc>
    <nc r="E64"/>
  </rcc>
  <rcc rId="31965" sId="5">
    <oc r="E65">
      <v>7070</v>
    </oc>
    <nc r="E65"/>
  </rcc>
  <rcc rId="31966" sId="5">
    <oc r="E66">
      <v>23670</v>
    </oc>
    <nc r="E66"/>
  </rcc>
  <rcc rId="31967" sId="5">
    <oc r="E67">
      <v>28920</v>
    </oc>
    <nc r="E67"/>
  </rcc>
  <rcc rId="31968" sId="5">
    <oc r="E68">
      <v>5920</v>
    </oc>
    <nc r="E68"/>
  </rcc>
  <rcc rId="31969" sId="5">
    <oc r="E70">
      <v>20615</v>
    </oc>
    <nc r="E70"/>
  </rcc>
  <rcc rId="31970" sId="5">
    <oc r="E71">
      <v>36530</v>
    </oc>
    <nc r="E71"/>
  </rcc>
  <rcc rId="31971" sId="5">
    <oc r="E72">
      <v>33270</v>
    </oc>
    <nc r="E72"/>
  </rcc>
  <rcc rId="31972" sId="5">
    <oc r="E73">
      <v>3940</v>
    </oc>
    <nc r="E73"/>
  </rcc>
  <rcc rId="31973" sId="5">
    <oc r="E74">
      <v>7600</v>
    </oc>
    <nc r="E74"/>
  </rcc>
  <rcc rId="31974" sId="5">
    <oc r="E75">
      <v>5780</v>
    </oc>
    <nc r="E75"/>
  </rcc>
  <rcc rId="31975" sId="5">
    <oc r="E76">
      <v>58805</v>
    </oc>
    <nc r="E76"/>
  </rcc>
  <rcc rId="31976" sId="5">
    <oc r="E77">
      <v>12390</v>
    </oc>
    <nc r="E77"/>
  </rcc>
  <rcc rId="31977" sId="5">
    <oc r="E78">
      <v>12380</v>
    </oc>
    <nc r="E78"/>
  </rcc>
  <rcc rId="31978" sId="5">
    <oc r="E79">
      <v>9255</v>
    </oc>
    <nc r="E79"/>
  </rcc>
  <rcc rId="31979" sId="5">
    <oc r="E80">
      <v>7705</v>
    </oc>
    <nc r="E80"/>
  </rcc>
  <rcc rId="31980" sId="5">
    <oc r="E81">
      <v>10680</v>
    </oc>
    <nc r="E81"/>
  </rcc>
  <rcc rId="31981" sId="5">
    <oc r="E82">
      <v>2250</v>
    </oc>
    <nc r="E82"/>
  </rcc>
  <rcc rId="31982" sId="5">
    <oc r="E83">
      <v>15835</v>
    </oc>
    <nc r="E83"/>
  </rcc>
  <rcc rId="31983" sId="5">
    <oc r="E84">
      <v>140</v>
    </oc>
    <nc r="E84"/>
  </rcc>
  <rcc rId="31984" sId="5">
    <oc r="E85">
      <v>25735</v>
    </oc>
    <nc r="E85"/>
  </rcc>
  <rcc rId="31985" sId="5">
    <oc r="E86">
      <v>27370</v>
    </oc>
    <nc r="E86"/>
  </rcc>
  <rcc rId="31986" sId="5">
    <oc r="E87">
      <v>8845</v>
    </oc>
    <nc r="E87"/>
  </rcc>
  <rcc rId="31987" sId="5">
    <oc r="E88">
      <v>3070</v>
    </oc>
    <nc r="E88"/>
  </rcc>
  <rcc rId="31988" sId="5">
    <oc r="E89">
      <v>39140</v>
    </oc>
    <nc r="E89"/>
  </rcc>
  <rcc rId="31989" sId="5">
    <oc r="E90">
      <v>27480</v>
    </oc>
    <nc r="E90"/>
  </rcc>
  <rcc rId="31990" sId="5">
    <oc r="E91">
      <v>68185</v>
    </oc>
    <nc r="E91"/>
  </rcc>
  <rcc rId="31991" sId="5">
    <oc r="E92">
      <v>40590</v>
    </oc>
    <nc r="E92"/>
  </rcc>
  <rcc rId="31992" sId="5">
    <oc r="E94">
      <v>2245</v>
    </oc>
    <nc r="E94"/>
  </rcc>
  <rcc rId="31993" sId="5">
    <oc r="E95">
      <v>21015</v>
    </oc>
    <nc r="E95"/>
  </rcc>
  <rcc rId="31994" sId="5">
    <oc r="E96">
      <v>9095</v>
    </oc>
    <nc r="E96"/>
  </rcc>
  <rcc rId="31995" sId="5">
    <oc r="E97">
      <v>34795</v>
    </oc>
    <nc r="E97"/>
  </rcc>
  <rcc rId="31996" sId="5">
    <oc r="E98">
      <v>8625</v>
    </oc>
    <nc r="E98"/>
  </rcc>
  <rcc rId="31997" sId="5">
    <oc r="E99">
      <v>46145</v>
    </oc>
    <nc r="E99"/>
  </rcc>
  <rcc rId="31998" sId="5">
    <oc r="E100">
      <v>31355</v>
    </oc>
    <nc r="E100"/>
  </rcc>
  <rcc rId="31999" sId="5">
    <oc r="E101">
      <v>32005</v>
    </oc>
    <nc r="E101"/>
  </rcc>
  <rcc rId="32000" sId="5">
    <oc r="E102">
      <v>17940</v>
    </oc>
    <nc r="E102"/>
  </rcc>
  <rcc rId="32001" sId="5">
    <oc r="E103">
      <v>15025</v>
    </oc>
    <nc r="E103"/>
  </rcc>
  <rcc rId="32002" sId="5">
    <oc r="E104">
      <v>24065</v>
    </oc>
    <nc r="E104"/>
  </rcc>
  <rcc rId="32003" sId="5">
    <oc r="E105">
      <v>4530</v>
    </oc>
    <nc r="E105"/>
  </rcc>
  <rcc rId="32004" sId="5">
    <oc r="E106">
      <v>9620</v>
    </oc>
    <nc r="E106"/>
  </rcc>
  <rcc rId="32005" sId="5">
    <oc r="E107">
      <v>5480</v>
    </oc>
    <nc r="E107"/>
  </rcc>
  <rcc rId="32006" sId="5">
    <oc r="E108">
      <v>98485</v>
    </oc>
    <nc r="E108"/>
  </rcc>
  <rcc rId="32007" sId="5">
    <oc r="E109">
      <v>35230</v>
    </oc>
    <nc r="E109"/>
  </rcc>
  <rcc rId="32008" sId="5">
    <oc r="E110">
      <v>15505</v>
    </oc>
    <nc r="E110"/>
  </rcc>
  <rcc rId="32009" sId="5">
    <oc r="E111">
      <v>27820</v>
    </oc>
    <nc r="E111"/>
  </rcc>
  <rcc rId="32010" sId="5">
    <oc r="E112">
      <v>5760</v>
    </oc>
    <nc r="E112"/>
  </rcc>
  <rcc rId="32011" sId="5">
    <oc r="E113">
      <v>19980</v>
    </oc>
    <nc r="E113"/>
  </rcc>
  <rcc rId="32012" sId="5">
    <oc r="E114">
      <v>12335</v>
    </oc>
    <nc r="E114"/>
  </rcc>
  <rcc rId="32013" sId="5">
    <oc r="E115">
      <v>47680</v>
    </oc>
    <nc r="E115"/>
  </rcc>
  <rcc rId="32014" sId="5">
    <oc r="E116">
      <v>36660</v>
    </oc>
    <nc r="E116"/>
  </rcc>
  <rcc rId="32015" sId="5">
    <oc r="E117">
      <v>97080</v>
    </oc>
    <nc r="E117"/>
  </rcc>
  <rcc rId="32016" sId="5">
    <oc r="E118">
      <v>41215</v>
    </oc>
    <nc r="E118"/>
  </rcc>
  <rcc rId="32017" sId="5">
    <oc r="E119">
      <v>2795</v>
    </oc>
    <nc r="E119"/>
  </rcc>
  <rcc rId="32018" sId="5">
    <oc r="E120">
      <v>87615</v>
    </oc>
    <nc r="E120"/>
  </rcc>
  <rcc rId="32019" sId="5">
    <oc r="E121">
      <v>84310</v>
    </oc>
    <nc r="E121"/>
  </rcc>
  <rcc rId="32020" sId="5">
    <oc r="E122">
      <v>15970</v>
    </oc>
    <nc r="E122"/>
  </rcc>
  <rcc rId="32021" sId="5">
    <oc r="E123">
      <v>5365</v>
    </oc>
    <nc r="E123"/>
  </rcc>
  <rcc rId="32022" sId="5">
    <oc r="E124">
      <v>8965</v>
    </oc>
    <nc r="E124"/>
  </rcc>
  <rcc rId="32023" sId="5">
    <oc r="E125">
      <v>10395</v>
    </oc>
    <nc r="E125"/>
  </rcc>
  <rcc rId="32024" sId="5">
    <oc r="E126">
      <v>32090</v>
    </oc>
    <nc r="E126"/>
  </rcc>
  <rcc rId="32025" sId="5">
    <oc r="E127">
      <v>62575</v>
    </oc>
    <nc r="E127"/>
  </rcc>
  <rcc rId="32026" sId="5">
    <oc r="E128">
      <v>10435</v>
    </oc>
    <nc r="E128"/>
  </rcc>
  <rcc rId="32027" sId="5">
    <oc r="E129">
      <v>16220</v>
    </oc>
    <nc r="E129"/>
  </rcc>
  <rcc rId="32028" sId="5">
    <oc r="E130">
      <v>12535</v>
    </oc>
    <nc r="E130"/>
  </rcc>
  <rcc rId="32029" sId="5">
    <oc r="E131">
      <v>8685</v>
    </oc>
    <nc r="E131"/>
  </rcc>
  <rcc rId="32030" sId="5">
    <oc r="E132">
      <v>9895</v>
    </oc>
    <nc r="E132"/>
  </rcc>
  <rcc rId="32031" sId="5">
    <oc r="E133">
      <v>19385</v>
    </oc>
    <nc r="E133"/>
  </rcc>
  <rcc rId="32032" sId="5">
    <oc r="E134">
      <v>18670</v>
    </oc>
    <nc r="E134"/>
  </rcc>
  <rcc rId="32033" sId="5">
    <oc r="E135">
      <v>31550</v>
    </oc>
    <nc r="E135"/>
  </rcc>
  <rcc rId="32034" sId="5">
    <oc r="E136">
      <v>59505</v>
    </oc>
    <nc r="E136"/>
  </rcc>
  <rcc rId="32035" sId="5">
    <oc r="E137">
      <v>29670</v>
    </oc>
    <nc r="E137"/>
  </rcc>
  <rcc rId="32036" sId="5">
    <oc r="E138">
      <v>29530</v>
    </oc>
    <nc r="E138"/>
  </rcc>
  <rcc rId="32037" sId="5">
    <oc r="E139">
      <v>41095</v>
    </oc>
    <nc r="E139"/>
  </rcc>
  <rcc rId="32038" sId="5">
    <oc r="E140">
      <v>19515</v>
    </oc>
    <nc r="E140"/>
  </rcc>
  <rcc rId="32039" sId="5">
    <oc r="E141">
      <v>9620</v>
    </oc>
    <nc r="E141"/>
  </rcc>
  <rcc rId="32040" sId="5">
    <oc r="E142">
      <v>28025</v>
    </oc>
    <nc r="E142"/>
  </rcc>
  <rcc rId="32041" sId="5">
    <oc r="E143">
      <v>41975</v>
    </oc>
    <nc r="E143"/>
  </rcc>
  <rcc rId="32042" sId="5">
    <oc r="E144">
      <v>58830</v>
    </oc>
    <nc r="E144"/>
  </rcc>
  <rcc rId="32043" sId="5">
    <oc r="E145">
      <v>11185</v>
    </oc>
    <nc r="E145"/>
  </rcc>
  <rcc rId="32044" sId="5">
    <oc r="E146">
      <v>13225</v>
    </oc>
    <nc r="E146"/>
  </rcc>
  <rcc rId="32045" sId="5">
    <oc r="E147">
      <v>30855</v>
    </oc>
    <nc r="E147"/>
  </rcc>
  <rcc rId="32046" sId="5">
    <oc r="E148">
      <v>13800</v>
    </oc>
    <nc r="E148"/>
  </rcc>
  <rcc rId="32047" sId="5">
    <oc r="E149">
      <v>40665</v>
    </oc>
    <nc r="E149"/>
  </rcc>
  <rcc rId="32048" sId="5">
    <oc r="E150">
      <v>39375</v>
    </oc>
    <nc r="E150"/>
  </rcc>
  <rcc rId="32049" sId="5">
    <oc r="E151">
      <v>45435</v>
    </oc>
    <nc r="E151"/>
  </rcc>
  <rcc rId="32050" sId="5">
    <oc r="E152">
      <v>23775</v>
    </oc>
    <nc r="E152"/>
  </rcc>
  <rcc rId="32051" sId="5">
    <oc r="E153">
      <v>1405</v>
    </oc>
    <nc r="E153"/>
  </rcc>
  <rcc rId="32052" sId="5">
    <oc r="E154">
      <v>29400</v>
    </oc>
    <nc r="E154"/>
  </rcc>
  <rcc rId="32053" sId="5">
    <oc r="E155">
      <v>78265</v>
    </oc>
    <nc r="E155"/>
  </rcc>
  <rcc rId="32054" sId="5">
    <oc r="E156">
      <v>25750</v>
    </oc>
    <nc r="E156"/>
  </rcc>
  <rcc rId="32055" sId="5">
    <oc r="E157">
      <v>37210</v>
    </oc>
    <nc r="E157"/>
  </rcc>
  <rcc rId="32056" sId="5">
    <oc r="E158">
      <v>5325</v>
    </oc>
    <nc r="E158"/>
  </rcc>
  <rcc rId="32057" sId="5">
    <oc r="E159">
      <v>8055</v>
    </oc>
    <nc r="E159"/>
  </rcc>
  <rcc rId="32058" sId="5">
    <oc r="E160">
      <v>14850</v>
    </oc>
    <nc r="E160"/>
  </rcc>
  <rcc rId="32059" sId="5">
    <oc r="E161">
      <v>92295</v>
    </oc>
    <nc r="E161"/>
  </rcc>
  <rcc rId="32060" sId="5">
    <oc r="E162">
      <v>75105</v>
    </oc>
    <nc r="E162"/>
  </rcc>
  <rcc rId="32061" sId="5">
    <oc r="E163">
      <v>20850</v>
    </oc>
    <nc r="E163"/>
  </rcc>
  <rcc rId="32062" sId="5">
    <oc r="E164">
      <v>46580</v>
    </oc>
    <nc r="E164"/>
  </rcc>
  <rcc rId="32063" sId="5">
    <oc r="E166">
      <v>23945</v>
    </oc>
    <nc r="E166"/>
  </rcc>
  <rcc rId="32064" sId="5">
    <oc r="E167">
      <v>1465</v>
    </oc>
    <nc r="E167"/>
  </rcc>
  <rcc rId="32065" sId="5">
    <oc r="E168">
      <v>13655</v>
    </oc>
    <nc r="E168"/>
  </rcc>
  <rcc rId="32066" sId="5">
    <oc r="E169">
      <v>13175</v>
    </oc>
    <nc r="E169"/>
  </rcc>
  <rcc rId="32067" sId="5">
    <oc r="E170">
      <v>11200</v>
    </oc>
    <nc r="E170"/>
  </rcc>
  <rcc rId="32068" sId="5">
    <oc r="E171">
      <v>71450</v>
    </oc>
    <nc r="E171"/>
  </rcc>
  <rcc rId="32069" sId="5">
    <oc r="E172">
      <v>40550</v>
    </oc>
    <nc r="E172"/>
  </rcc>
  <rcc rId="32070" sId="5">
    <oc r="E173">
      <v>20070</v>
    </oc>
    <nc r="E173"/>
  </rcc>
  <rcc rId="32071" sId="5">
    <oc r="E174">
      <v>10650</v>
    </oc>
    <nc r="E174"/>
  </rcc>
  <rcc rId="32072" sId="5">
    <oc r="E175">
      <v>53665</v>
    </oc>
    <nc r="E175"/>
  </rcc>
  <rcc rId="32073" sId="5">
    <oc r="E176">
      <v>45515</v>
    </oc>
    <nc r="E176"/>
  </rcc>
  <rcc rId="32074" sId="5">
    <oc r="E177">
      <v>34510</v>
    </oc>
    <nc r="E177"/>
  </rcc>
  <rcc rId="32075" sId="5">
    <oc r="E179">
      <v>50345</v>
    </oc>
    <nc r="E179"/>
  </rcc>
  <rcc rId="32076" sId="5">
    <oc r="E180">
      <v>39485</v>
    </oc>
    <nc r="E180"/>
  </rcc>
  <rcc rId="32077" sId="5">
    <oc r="E181">
      <v>10625</v>
    </oc>
    <nc r="E181"/>
  </rcc>
  <rcc rId="32078" sId="5">
    <oc r="E182">
      <v>9405</v>
    </oc>
    <nc r="E182"/>
  </rcc>
  <rcc rId="32079" sId="5">
    <oc r="E183">
      <v>31915</v>
    </oc>
    <nc r="E183"/>
  </rcc>
  <rcc rId="32080" sId="5">
    <oc r="E184">
      <v>23905</v>
    </oc>
    <nc r="E184"/>
  </rcc>
  <rcc rId="32081" sId="5">
    <oc r="E185">
      <v>11050</v>
    </oc>
    <nc r="E185"/>
  </rcc>
  <rcc rId="32082" sId="5">
    <oc r="E186">
      <v>19450</v>
    </oc>
    <nc r="E186"/>
  </rcc>
  <rcc rId="32083" sId="5">
    <oc r="E187">
      <v>40665</v>
    </oc>
    <nc r="E187"/>
  </rcc>
  <rcc rId="32084" sId="5">
    <oc r="E188">
      <v>13610</v>
    </oc>
    <nc r="E188"/>
  </rcc>
  <rcc rId="32085" sId="5">
    <oc r="E189">
      <v>124150</v>
    </oc>
    <nc r="E189"/>
  </rcc>
  <rcc rId="32086" sId="5">
    <oc r="E190">
      <v>7975</v>
    </oc>
    <nc r="E190"/>
  </rcc>
  <rcc rId="32087" sId="5">
    <oc r="E191">
      <v>26835</v>
    </oc>
    <nc r="E191"/>
  </rcc>
  <rcc rId="32088" sId="5">
    <oc r="E192">
      <v>34000</v>
    </oc>
    <nc r="E192"/>
  </rcc>
  <rcc rId="32089" sId="5">
    <oc r="E193">
      <v>27950</v>
    </oc>
    <nc r="E193"/>
  </rcc>
  <rcc rId="32090" sId="5">
    <oc r="E194">
      <v>10225</v>
    </oc>
    <nc r="E194"/>
  </rcc>
  <rcc rId="32091" sId="5">
    <oc r="E195">
      <v>10335</v>
    </oc>
    <nc r="E195"/>
  </rcc>
  <rcc rId="32092" sId="5">
    <oc r="E196">
      <v>23500</v>
    </oc>
    <nc r="E196"/>
  </rcc>
  <rcc rId="32093" sId="5">
    <oc r="E197">
      <v>9610</v>
    </oc>
    <nc r="E197"/>
  </rcc>
  <rcc rId="32094" sId="5">
    <oc r="E198">
      <v>18175</v>
    </oc>
    <nc r="E198"/>
  </rcc>
  <rcc rId="32095" sId="5">
    <oc r="E199">
      <v>16425</v>
    </oc>
    <nc r="E199"/>
  </rcc>
  <rcc rId="32096" sId="5">
    <oc r="E200">
      <v>23010</v>
    </oc>
    <nc r="E200"/>
  </rcc>
  <rcc rId="32097" sId="5">
    <oc r="E201">
      <v>16330</v>
    </oc>
    <nc r="E201"/>
  </rcc>
  <rcc rId="32098" sId="4">
    <oc r="E2" t="inlineStr">
      <is>
        <t>Июль</t>
      </is>
    </oc>
    <nc r="E2" t="inlineStr">
      <is>
        <t>Август</t>
      </is>
    </nc>
  </rcc>
  <rfmt sheetId="4" sqref="E2:F2" start="0" length="2147483647">
    <dxf>
      <font>
        <u val="none"/>
      </font>
    </dxf>
  </rfmt>
  <rcc rId="32099" sId="4">
    <oc r="D7">
      <v>8195</v>
    </oc>
    <nc r="D7">
      <v>8235</v>
    </nc>
  </rcc>
  <rcc rId="32100" sId="4">
    <oc r="D8">
      <v>51855</v>
    </oc>
    <nc r="D8">
      <v>52135</v>
    </nc>
  </rcc>
  <rcc rId="32101" sId="4">
    <oc r="D9">
      <v>5150</v>
    </oc>
    <nc r="D9">
      <v>5370</v>
    </nc>
  </rcc>
  <rcc rId="32102" sId="4">
    <oc r="D10">
      <v>22565</v>
    </oc>
    <nc r="D10">
      <v>22785</v>
    </nc>
  </rcc>
  <rcc rId="32103" sId="4">
    <oc r="D11">
      <v>13630</v>
    </oc>
    <nc r="D11">
      <v>13665</v>
    </nc>
  </rcc>
  <rcc rId="32104" sId="4">
    <oc r="D12">
      <v>45915</v>
    </oc>
    <nc r="D12">
      <v>46075</v>
    </nc>
  </rcc>
  <rcc rId="32105" sId="4">
    <oc r="D13">
      <v>17395</v>
    </oc>
    <nc r="D13">
      <v>17435</v>
    </nc>
  </rcc>
  <rcc rId="32106" sId="4">
    <oc r="D14">
      <v>9485</v>
    </oc>
    <nc r="D14">
      <v>9520</v>
    </nc>
  </rcc>
  <rcc rId="32107" sId="4">
    <oc r="D15">
      <v>27285</v>
    </oc>
    <nc r="D15">
      <v>27445</v>
    </nc>
  </rcc>
  <rcc rId="32108" sId="4">
    <oc r="D16">
      <v>27065</v>
    </oc>
    <nc r="D16">
      <v>27635</v>
    </nc>
  </rcc>
  <rcc rId="32109" sId="4">
    <oc r="D17">
      <v>30250</v>
    </oc>
    <nc r="D17">
      <v>30490</v>
    </nc>
  </rcc>
  <rcc rId="32110" sId="4">
    <oc r="D18">
      <v>32665</v>
    </oc>
    <nc r="D18">
      <v>33015</v>
    </nc>
  </rcc>
  <rcc rId="32111" sId="4">
    <oc r="D19">
      <v>53315</v>
    </oc>
    <nc r="D19">
      <v>53515</v>
    </nc>
  </rcc>
  <rcc rId="32112" sId="4">
    <oc r="D20">
      <v>4215</v>
    </oc>
    <nc r="D20">
      <v>4270</v>
    </nc>
  </rcc>
  <rcc rId="32113" sId="4">
    <oc r="D21">
      <v>8710</v>
    </oc>
    <nc r="D21">
      <v>8800</v>
    </nc>
  </rcc>
  <rcc rId="32114" sId="4">
    <oc r="D22">
      <v>21985</v>
    </oc>
    <nc r="D22">
      <v>22195</v>
    </nc>
  </rcc>
  <rcc rId="32115" sId="4">
    <oc r="D23">
      <v>49110</v>
    </oc>
    <nc r="D23">
      <v>49140</v>
    </nc>
  </rcc>
  <rcc rId="32116" sId="4">
    <oc r="D24">
      <v>29765</v>
    </oc>
    <nc r="D24">
      <v>30045</v>
    </nc>
  </rcc>
  <rcc rId="32117" sId="4">
    <oc r="D25">
      <v>34105</v>
    </oc>
    <nc r="D25">
      <v>34320</v>
    </nc>
  </rcc>
  <rcc rId="32118" sId="4">
    <oc r="D26">
      <v>16890</v>
    </oc>
    <nc r="D26">
      <v>16930</v>
    </nc>
  </rcc>
  <rcc rId="32119" sId="4">
    <oc r="D27">
      <v>15030</v>
    </oc>
    <nc r="D27">
      <v>15160</v>
    </nc>
  </rcc>
  <rcc rId="32120" sId="4">
    <oc r="D28">
      <v>57775</v>
    </oc>
    <nc r="D28">
      <v>57895</v>
    </nc>
  </rcc>
  <rcc rId="32121" sId="4">
    <oc r="D29">
      <v>34140</v>
    </oc>
    <nc r="D29">
      <v>34270</v>
    </nc>
  </rcc>
  <rcc rId="32122" sId="4">
    <oc r="D31">
      <v>21585</v>
    </oc>
    <nc r="D31">
      <v>21785</v>
    </nc>
  </rcc>
  <rcc rId="32123" sId="4">
    <oc r="D32">
      <v>29335</v>
    </oc>
    <nc r="D32">
      <v>29580</v>
    </nc>
  </rcc>
  <rcc rId="32124" sId="4">
    <oc r="D33">
      <v>38270</v>
    </oc>
    <nc r="D33">
      <v>38370</v>
    </nc>
  </rcc>
  <rcc rId="32125" sId="4">
    <oc r="D34">
      <v>18835</v>
    </oc>
    <nc r="D34">
      <v>19095</v>
    </nc>
  </rcc>
  <rcc rId="32126" sId="4">
    <oc r="D35">
      <v>11755</v>
    </oc>
    <nc r="D35">
      <v>11775</v>
    </nc>
  </rcc>
  <rcc rId="32127" sId="4">
    <oc r="D36">
      <v>48110</v>
    </oc>
    <nc r="D36">
      <v>48475</v>
    </nc>
  </rcc>
  <rcc rId="32128" sId="4">
    <oc r="D37">
      <v>38705</v>
    </oc>
    <nc r="D37">
      <v>38810</v>
    </nc>
  </rcc>
  <rcc rId="32129" sId="4">
    <oc r="D38">
      <v>11955</v>
    </oc>
    <nc r="D38">
      <v>12105</v>
    </nc>
  </rcc>
  <rcc rId="32130" sId="4">
    <oc r="D39">
      <v>42435</v>
    </oc>
    <nc r="D39">
      <v>42495</v>
    </nc>
  </rcc>
  <rcc rId="32131" sId="4">
    <oc r="D40">
      <v>37495</v>
    </oc>
    <nc r="D40">
      <v>37630</v>
    </nc>
  </rcc>
  <rcc rId="32132" sId="4">
    <oc r="D42">
      <v>99885</v>
    </oc>
    <nc r="D42">
      <v>100325</v>
    </nc>
  </rcc>
  <rcc rId="32133" sId="4">
    <oc r="D43">
      <v>9190</v>
    </oc>
    <nc r="D43">
      <v>9460</v>
    </nc>
  </rcc>
  <rcc rId="32134" sId="4">
    <oc r="D44">
      <v>1970</v>
    </oc>
    <nc r="D44">
      <v>2115</v>
    </nc>
  </rcc>
  <rcc rId="32135" sId="4">
    <oc r="D45">
      <v>87405</v>
    </oc>
    <nc r="D45">
      <v>87620</v>
    </nc>
  </rcc>
  <rcc rId="32136" sId="4">
    <oc r="D46">
      <v>8750</v>
    </oc>
    <nc r="D46">
      <v>8890</v>
    </nc>
  </rcc>
  <rcc rId="32137" sId="4">
    <oc r="D47">
      <v>11255</v>
    </oc>
    <nc r="D47">
      <v>11360</v>
    </nc>
  </rcc>
  <rcc rId="32138" sId="4">
    <oc r="D48">
      <v>54775</v>
    </oc>
    <nc r="D48">
      <v>54785</v>
    </nc>
  </rcc>
  <rcc rId="32139" sId="4">
    <oc r="D49">
      <v>14540</v>
    </oc>
    <nc r="D49">
      <v>14650</v>
    </nc>
  </rcc>
  <rcc rId="32140" sId="4">
    <oc r="D50">
      <v>31930</v>
    </oc>
    <nc r="D50">
      <v>32050</v>
    </nc>
  </rcc>
  <rcc rId="32141" sId="4">
    <oc r="D51">
      <v>15495</v>
    </oc>
    <nc r="D51">
      <v>15680</v>
    </nc>
  </rcc>
  <rcc rId="32142" sId="4">
    <oc r="D52">
      <v>9770</v>
    </oc>
    <nc r="D52">
      <v>9815</v>
    </nc>
  </rcc>
  <rcc rId="32143" sId="4">
    <oc r="D53">
      <v>19685</v>
    </oc>
    <nc r="D53">
      <v>19790</v>
    </nc>
  </rcc>
  <rcc rId="32144" sId="4">
    <oc r="D54">
      <v>5945</v>
    </oc>
    <nc r="D54">
      <v>5990</v>
    </nc>
  </rcc>
  <rcc rId="32145" sId="4">
    <oc r="D55">
      <v>53685</v>
    </oc>
    <nc r="D55">
      <v>53945</v>
    </nc>
  </rcc>
  <rcc rId="32146" sId="4">
    <oc r="D56">
      <v>51360</v>
    </oc>
    <nc r="D56">
      <v>51515</v>
    </nc>
  </rcc>
  <rcc rId="32147" sId="4">
    <oc r="D57">
      <v>5660</v>
    </oc>
    <nc r="D57">
      <v>5715</v>
    </nc>
  </rcc>
  <rcc rId="32148" sId="4">
    <oc r="D58">
      <v>28725</v>
    </oc>
    <nc r="D58">
      <v>28815</v>
    </nc>
  </rcc>
  <rcc rId="32149" sId="4">
    <oc r="D59">
      <v>12805</v>
    </oc>
    <nc r="D59">
      <v>12975</v>
    </nc>
  </rcc>
  <rcc rId="32150" sId="4">
    <oc r="E7">
      <v>8235</v>
    </oc>
    <nc r="E7"/>
  </rcc>
  <rcc rId="32151" sId="4">
    <oc r="E8">
      <v>52135</v>
    </oc>
    <nc r="E8"/>
  </rcc>
  <rcc rId="32152" sId="4">
    <oc r="E9">
      <v>5370</v>
    </oc>
    <nc r="E9"/>
  </rcc>
  <rcc rId="32153" sId="4">
    <oc r="E10">
      <v>22785</v>
    </oc>
    <nc r="E10"/>
  </rcc>
  <rcc rId="32154" sId="4">
    <oc r="E11">
      <v>13665</v>
    </oc>
    <nc r="E11"/>
  </rcc>
  <rcc rId="32155" sId="4">
    <oc r="E12">
      <v>46075</v>
    </oc>
    <nc r="E12"/>
  </rcc>
  <rcc rId="32156" sId="4">
    <oc r="E13">
      <v>17435</v>
    </oc>
    <nc r="E13"/>
  </rcc>
  <rcc rId="32157" sId="4">
    <oc r="E14">
      <v>9520</v>
    </oc>
    <nc r="E14"/>
  </rcc>
  <rcc rId="32158" sId="4">
    <oc r="E15">
      <v>27445</v>
    </oc>
    <nc r="E15"/>
  </rcc>
  <rcc rId="32159" sId="4">
    <oc r="E16">
      <v>27635</v>
    </oc>
    <nc r="E16"/>
  </rcc>
  <rcc rId="32160" sId="4">
    <oc r="E17">
      <v>30490</v>
    </oc>
    <nc r="E17"/>
  </rcc>
  <rcc rId="32161" sId="4">
    <oc r="E18">
      <v>33015</v>
    </oc>
    <nc r="E18"/>
  </rcc>
  <rcc rId="32162" sId="4">
    <oc r="E19">
      <v>53515</v>
    </oc>
    <nc r="E19"/>
  </rcc>
  <rcc rId="32163" sId="4">
    <oc r="E20">
      <v>4270</v>
    </oc>
    <nc r="E20"/>
  </rcc>
  <rcc rId="32164" sId="4">
    <oc r="E21">
      <v>8800</v>
    </oc>
    <nc r="E21"/>
  </rcc>
  <rcc rId="32165" sId="4">
    <oc r="E22">
      <v>22195</v>
    </oc>
    <nc r="E22"/>
  </rcc>
  <rcc rId="32166" sId="4">
    <oc r="E23">
      <v>49140</v>
    </oc>
    <nc r="E23"/>
  </rcc>
  <rcc rId="32167" sId="4">
    <oc r="E24">
      <v>30045</v>
    </oc>
    <nc r="E24"/>
  </rcc>
  <rcc rId="32168" sId="4">
    <oc r="E25">
      <v>34320</v>
    </oc>
    <nc r="E25"/>
  </rcc>
  <rcc rId="32169" sId="4">
    <oc r="E26">
      <v>16930</v>
    </oc>
    <nc r="E26"/>
  </rcc>
  <rcc rId="32170" sId="4">
    <oc r="E27">
      <v>15160</v>
    </oc>
    <nc r="E27"/>
  </rcc>
  <rcc rId="32171" sId="4">
    <oc r="E28">
      <v>57895</v>
    </oc>
    <nc r="E28"/>
  </rcc>
  <rcc rId="32172" sId="4">
    <oc r="E29">
      <v>34270</v>
    </oc>
    <nc r="E29"/>
  </rcc>
  <rcc rId="32173" sId="4">
    <oc r="E31">
      <v>21785</v>
    </oc>
    <nc r="E31"/>
  </rcc>
  <rcc rId="32174" sId="4">
    <oc r="E32">
      <v>29580</v>
    </oc>
    <nc r="E32"/>
  </rcc>
  <rcc rId="32175" sId="4">
    <oc r="E33">
      <v>38370</v>
    </oc>
    <nc r="E33"/>
  </rcc>
  <rcc rId="32176" sId="4">
    <oc r="E34">
      <v>19095</v>
    </oc>
    <nc r="E34"/>
  </rcc>
  <rcc rId="32177" sId="4">
    <oc r="E35">
      <v>11775</v>
    </oc>
    <nc r="E35"/>
  </rcc>
  <rcc rId="32178" sId="4">
    <oc r="E36">
      <v>48475</v>
    </oc>
    <nc r="E36"/>
  </rcc>
  <rcc rId="32179" sId="4">
    <oc r="E37">
      <v>38810</v>
    </oc>
    <nc r="E37"/>
  </rcc>
  <rcc rId="32180" sId="4">
    <oc r="E38">
      <v>12105</v>
    </oc>
    <nc r="E38"/>
  </rcc>
  <rcc rId="32181" sId="4">
    <oc r="E39">
      <v>42495</v>
    </oc>
    <nc r="E39"/>
  </rcc>
  <rcc rId="32182" sId="4">
    <oc r="E40">
      <v>37630</v>
    </oc>
    <nc r="E40"/>
  </rcc>
  <rcc rId="32183" sId="4">
    <oc r="E41">
      <v>4300</v>
    </oc>
    <nc r="E41"/>
  </rcc>
  <rcc rId="32184" sId="4">
    <oc r="E42">
      <v>100325</v>
    </oc>
    <nc r="E42"/>
  </rcc>
  <rcc rId="32185" sId="4">
    <oc r="E43">
      <v>9460</v>
    </oc>
    <nc r="E43"/>
  </rcc>
  <rcc rId="32186" sId="4">
    <oc r="E44">
      <v>2115</v>
    </oc>
    <nc r="E44"/>
  </rcc>
  <rcc rId="32187" sId="4">
    <oc r="E45">
      <v>87620</v>
    </oc>
    <nc r="E45"/>
  </rcc>
  <rcc rId="32188" sId="4">
    <oc r="E46">
      <v>8890</v>
    </oc>
    <nc r="E46"/>
  </rcc>
  <rcc rId="32189" sId="4">
    <oc r="E47">
      <v>11360</v>
    </oc>
    <nc r="E47"/>
  </rcc>
  <rcc rId="32190" sId="4">
    <oc r="E48">
      <v>54785</v>
    </oc>
    <nc r="E48"/>
  </rcc>
  <rcc rId="32191" sId="4">
    <oc r="E49">
      <v>14650</v>
    </oc>
    <nc r="E49"/>
  </rcc>
  <rcc rId="32192" sId="4">
    <oc r="E50">
      <v>32050</v>
    </oc>
    <nc r="E50"/>
  </rcc>
  <rcc rId="32193" sId="4">
    <oc r="E51">
      <v>15680</v>
    </oc>
    <nc r="E51"/>
  </rcc>
  <rcc rId="32194" sId="4">
    <oc r="E52">
      <v>9815</v>
    </oc>
    <nc r="E52"/>
  </rcc>
  <rcc rId="32195" sId="4">
    <oc r="E53">
      <v>19790</v>
    </oc>
    <nc r="E53"/>
  </rcc>
  <rcc rId="32196" sId="4">
    <oc r="E54">
      <v>5990</v>
    </oc>
    <nc r="E54"/>
  </rcc>
  <rcc rId="32197" sId="4">
    <oc r="E55">
      <v>53945</v>
    </oc>
    <nc r="E55"/>
  </rcc>
  <rcc rId="32198" sId="4">
    <oc r="E56">
      <v>51515</v>
    </oc>
    <nc r="E56"/>
  </rcc>
  <rcc rId="32199" sId="4">
    <oc r="E57">
      <v>5715</v>
    </oc>
    <nc r="E57"/>
  </rcc>
  <rcc rId="32200" sId="4">
    <oc r="E58">
      <v>28815</v>
    </oc>
    <nc r="E58"/>
  </rcc>
  <rcc rId="32201" sId="4">
    <oc r="E59">
      <v>12975</v>
    </oc>
    <nc r="E59"/>
  </rcc>
  <rcc rId="32202" sId="3">
    <oc r="E2" t="inlineStr">
      <is>
        <t>Июль</t>
      </is>
    </oc>
    <nc r="E2" t="inlineStr">
      <is>
        <t>Август</t>
      </is>
    </nc>
  </rcc>
  <rfmt sheetId="3" sqref="E2:F2" start="0" length="2147483647">
    <dxf>
      <font>
        <u val="none"/>
      </font>
    </dxf>
  </rfmt>
  <rcc rId="32203" sId="3">
    <oc r="D7">
      <v>13250</v>
    </oc>
    <nc r="D7">
      <v>13358</v>
    </nc>
  </rcc>
  <rcc rId="32204" sId="3">
    <oc r="D8">
      <v>700</v>
    </oc>
    <nc r="D8">
      <v>755</v>
    </nc>
  </rcc>
  <rcc rId="32205" sId="3">
    <oc r="D9">
      <v>15045</v>
    </oc>
    <nc r="D9">
      <v>15140</v>
    </nc>
  </rcc>
  <rcc rId="32206" sId="3">
    <oc r="D10">
      <v>13690</v>
    </oc>
    <nc r="D10">
      <v>13820</v>
    </nc>
  </rcc>
  <rcc rId="32207" sId="3">
    <oc r="D11">
      <v>905</v>
    </oc>
    <nc r="D11">
      <v>915</v>
    </nc>
  </rcc>
  <rcc rId="32208" sId="3">
    <oc r="D12">
      <v>28840</v>
    </oc>
    <nc r="D12">
      <v>28945</v>
    </nc>
  </rcc>
  <rcc rId="32209" sId="3">
    <oc r="D13">
      <v>10860</v>
    </oc>
    <nc r="D13">
      <v>11050</v>
    </nc>
  </rcc>
  <rcc rId="32210" sId="3">
    <oc r="D14">
      <v>18355</v>
    </oc>
    <nc r="D14">
      <v>18525</v>
    </nc>
  </rcc>
  <rcc rId="32211" sId="3">
    <oc r="D15">
      <v>3745</v>
    </oc>
    <nc r="D15">
      <v>3955</v>
    </nc>
  </rcc>
  <rcc rId="32212" sId="3">
    <oc r="D16">
      <v>77330</v>
    </oc>
    <nc r="D16">
      <v>77415</v>
    </nc>
  </rcc>
  <rcc rId="32213" sId="3">
    <oc r="D17">
      <v>40175</v>
    </oc>
    <nc r="D17">
      <v>40580</v>
    </nc>
  </rcc>
  <rcc rId="32214" sId="3">
    <oc r="D18">
      <v>15205</v>
    </oc>
    <nc r="D18">
      <v>15360</v>
    </nc>
  </rcc>
  <rcc rId="32215" sId="3">
    <oc r="D19">
      <v>153700</v>
    </oc>
    <nc r="D19">
      <v>154335</v>
    </nc>
  </rcc>
  <rcc rId="32216" sId="3">
    <oc r="D20">
      <v>6025</v>
    </oc>
    <nc r="D20">
      <v>6040</v>
    </nc>
  </rcc>
  <rcc rId="32217" sId="3">
    <oc r="D21">
      <v>13385</v>
    </oc>
    <nc r="D21">
      <v>13560</v>
    </nc>
  </rcc>
  <rcc rId="32218" sId="3">
    <oc r="D22">
      <v>13050</v>
    </oc>
    <nc r="D22">
      <v>13135</v>
    </nc>
  </rcc>
  <rcc rId="32219" sId="3">
    <oc r="D23">
      <v>38130</v>
    </oc>
    <nc r="D23">
      <v>38185</v>
    </nc>
  </rcc>
  <rcc rId="32220" sId="3">
    <oc r="D24">
      <v>53585</v>
    </oc>
    <nc r="D24">
      <v>53700</v>
    </nc>
  </rcc>
  <rcc rId="32221" sId="3">
    <oc r="D25">
      <v>11895</v>
    </oc>
    <nc r="D25">
      <v>11945</v>
    </nc>
  </rcc>
  <rcc rId="32222" sId="3">
    <oc r="D27">
      <v>32235</v>
    </oc>
    <nc r="D27">
      <v>33475</v>
    </nc>
  </rcc>
  <rcc rId="32223" sId="3">
    <oc r="D28">
      <v>31455</v>
    </oc>
    <nc r="D28">
      <v>31665</v>
    </nc>
  </rcc>
  <rcc rId="32224" sId="3">
    <oc r="D29">
      <v>31900</v>
    </oc>
    <nc r="D29">
      <v>32136</v>
    </nc>
  </rcc>
  <rcc rId="32225" sId="3">
    <oc r="D30">
      <v>30430</v>
    </oc>
    <nc r="D30">
      <v>30825</v>
    </nc>
  </rcc>
  <rcc rId="32226" sId="3">
    <oc r="D31">
      <v>63875</v>
    </oc>
    <nc r="D31">
      <v>64245</v>
    </nc>
  </rcc>
  <rcc rId="32227" sId="3">
    <oc r="E7">
      <v>13358</v>
    </oc>
    <nc r="E7"/>
  </rcc>
  <rcc rId="32228" sId="3">
    <oc r="E8">
      <v>755</v>
    </oc>
    <nc r="E8"/>
  </rcc>
  <rcc rId="32229" sId="3">
    <oc r="E9">
      <v>15140</v>
    </oc>
    <nc r="E9"/>
  </rcc>
  <rcc rId="32230" sId="3">
    <oc r="E10">
      <v>13820</v>
    </oc>
    <nc r="E10"/>
  </rcc>
  <rcc rId="32231" sId="3">
    <oc r="E11">
      <v>915</v>
    </oc>
    <nc r="E11"/>
  </rcc>
  <rcc rId="32232" sId="3">
    <oc r="E12">
      <v>28945</v>
    </oc>
    <nc r="E12"/>
  </rcc>
  <rcc rId="32233" sId="3">
    <oc r="E13">
      <v>11050</v>
    </oc>
    <nc r="E13"/>
  </rcc>
  <rcc rId="32234" sId="3">
    <oc r="E14">
      <v>18525</v>
    </oc>
    <nc r="E14"/>
  </rcc>
  <rcc rId="32235" sId="3">
    <oc r="E15">
      <v>3955</v>
    </oc>
    <nc r="E15"/>
  </rcc>
  <rcc rId="32236" sId="3">
    <oc r="E16">
      <v>77415</v>
    </oc>
    <nc r="E16"/>
  </rcc>
  <rcc rId="32237" sId="3">
    <oc r="E17">
      <v>40580</v>
    </oc>
    <nc r="E17"/>
  </rcc>
  <rcc rId="32238" sId="3">
    <oc r="E18">
      <v>15360</v>
    </oc>
    <nc r="E18"/>
  </rcc>
  <rcc rId="32239" sId="3">
    <oc r="E19">
      <v>154335</v>
    </oc>
    <nc r="E19"/>
  </rcc>
  <rcc rId="32240" sId="3">
    <oc r="E20">
      <v>6040</v>
    </oc>
    <nc r="E20"/>
  </rcc>
  <rcc rId="32241" sId="3">
    <oc r="E21">
      <v>13560</v>
    </oc>
    <nc r="E21"/>
  </rcc>
  <rcc rId="32242" sId="3">
    <oc r="E22">
      <v>13135</v>
    </oc>
    <nc r="E22"/>
  </rcc>
  <rcc rId="32243" sId="3">
    <oc r="E23">
      <v>38185</v>
    </oc>
    <nc r="E23"/>
  </rcc>
  <rcc rId="32244" sId="3">
    <oc r="E24">
      <v>53700</v>
    </oc>
    <nc r="E24"/>
  </rcc>
  <rcc rId="32245" sId="3">
    <oc r="E25">
      <v>11945</v>
    </oc>
    <nc r="E25"/>
  </rcc>
  <rcc rId="32246" sId="3">
    <oc r="E26">
      <v>15</v>
    </oc>
    <nc r="E26"/>
  </rcc>
  <rcc rId="32247" sId="3">
    <oc r="E27">
      <v>33475</v>
    </oc>
    <nc r="E27"/>
  </rcc>
  <rcc rId="32248" sId="3">
    <oc r="E28">
      <v>31665</v>
    </oc>
    <nc r="E28"/>
  </rcc>
  <rcc rId="32249" sId="3">
    <oc r="E29">
      <v>32136</v>
    </oc>
    <nc r="E29"/>
  </rcc>
  <rcc rId="32250" sId="3">
    <oc r="E30">
      <v>30825</v>
    </oc>
    <nc r="E30"/>
  </rcc>
  <rcc rId="32251" sId="3">
    <oc r="E31">
      <v>64245</v>
    </oc>
    <nc r="E31"/>
  </rcc>
  <rcc rId="32252" sId="16">
    <oc r="F1" t="inlineStr">
      <is>
        <t>Июль</t>
      </is>
    </oc>
    <nc r="F1" t="inlineStr">
      <is>
        <t>Август</t>
      </is>
    </nc>
  </rcc>
  <rcc rId="32253" sId="16" numFmtId="19">
    <oc r="D2">
      <v>45101</v>
    </oc>
    <nc r="D2">
      <v>45129</v>
    </nc>
  </rcc>
  <rcc rId="32254" sId="16" numFmtId="19">
    <oc r="E2">
      <v>45128</v>
    </oc>
    <nc r="E2">
      <v>45159</v>
    </nc>
  </rcc>
  <rcc rId="32255" sId="16">
    <oc r="D4">
      <v>945</v>
    </oc>
    <nc r="D4">
      <v>966</v>
    </nc>
  </rcc>
  <rfmt sheetId="16" sqref="D7" start="0" length="0">
    <dxf>
      <fill>
        <patternFill>
          <bgColor theme="4" tint="0.79998168889431442"/>
        </patternFill>
      </fill>
    </dxf>
  </rfmt>
  <rcc rId="32256" sId="16">
    <oc r="D8">
      <v>795</v>
    </oc>
    <nc r="D8">
      <v>814</v>
    </nc>
  </rcc>
  <rcc rId="32257" sId="16">
    <oc r="D9">
      <v>1639</v>
    </oc>
    <nc r="D9">
      <v>1653</v>
    </nc>
  </rcc>
  <rfmt sheetId="16" sqref="D10" start="0" length="0">
    <dxf>
      <fill>
        <patternFill patternType="none">
          <bgColor indexed="65"/>
        </patternFill>
      </fill>
    </dxf>
  </rfmt>
  <rcc rId="32258" sId="16">
    <oc r="D11">
      <v>26750</v>
    </oc>
    <nc r="D11">
      <v>26850</v>
    </nc>
  </rcc>
  <rcc rId="32259" sId="16">
    <oc r="D12">
      <v>16465</v>
    </oc>
    <nc r="D12">
      <v>16524</v>
    </nc>
  </rcc>
  <rfmt sheetId="16" sqref="D14" start="0" length="0">
    <dxf>
      <fill>
        <patternFill patternType="none">
          <bgColor indexed="65"/>
        </patternFill>
      </fill>
    </dxf>
  </rfmt>
  <rfmt sheetId="16" sqref="D15" start="0" length="0">
    <dxf>
      <fill>
        <patternFill>
          <bgColor theme="4" tint="0.79998168889431442"/>
        </patternFill>
      </fill>
    </dxf>
  </rfmt>
  <rcc rId="32260" sId="16">
    <oc r="D17">
      <v>27325</v>
    </oc>
    <nc r="D17">
      <v>27500</v>
    </nc>
  </rcc>
  <rcc rId="32261" sId="16">
    <oc r="D18">
      <v>2220</v>
    </oc>
    <nc r="D18">
      <v>2634</v>
    </nc>
  </rcc>
  <rcc rId="32262" sId="16">
    <oc r="D21">
      <v>661</v>
    </oc>
    <nc r="D21">
      <v>674</v>
    </nc>
  </rcc>
  <rcc rId="32263" sId="16">
    <oc r="D25">
      <v>76200</v>
    </oc>
    <nc r="D25">
      <v>76653</v>
    </nc>
  </rcc>
  <rcc rId="32264" sId="16">
    <oc r="D26">
      <v>16465</v>
    </oc>
    <nc r="D26">
      <v>17100</v>
    </nc>
  </rcc>
  <rcc rId="32265" sId="16">
    <oc r="E4">
      <v>966</v>
    </oc>
    <nc r="E4"/>
  </rcc>
  <rcc rId="32266" sId="16">
    <oc r="E7">
      <v>10326</v>
    </oc>
    <nc r="E7"/>
  </rcc>
  <rcc rId="32267" sId="16">
    <oc r="E8">
      <v>814</v>
    </oc>
    <nc r="E8"/>
  </rcc>
  <rcc rId="32268" sId="16">
    <oc r="E9">
      <v>1653</v>
    </oc>
    <nc r="E9"/>
  </rcc>
  <rcc rId="32269" sId="16">
    <oc r="E11">
      <v>26850</v>
    </oc>
    <nc r="E11"/>
  </rcc>
  <rcc rId="32270" sId="16">
    <oc r="E12">
      <v>16524</v>
    </oc>
    <nc r="E12"/>
  </rcc>
  <rcc rId="32271" sId="16">
    <oc r="E13">
      <v>24651</v>
    </oc>
    <nc r="E13"/>
  </rcc>
  <rcc rId="32272" sId="16">
    <oc r="E15">
      <v>1384</v>
    </oc>
    <nc r="E15"/>
  </rcc>
  <rcc rId="32273" sId="16">
    <oc r="E16">
      <v>8102</v>
    </oc>
    <nc r="E16"/>
  </rcc>
  <rcc rId="32274" sId="16">
    <oc r="E17">
      <v>27500</v>
    </oc>
    <nc r="E17"/>
  </rcc>
  <rcc rId="32275" sId="16">
    <oc r="E18">
      <v>2634</v>
    </oc>
    <nc r="E18"/>
  </rcc>
  <rcc rId="32276" sId="16">
    <oc r="E19">
      <v>20005</v>
    </oc>
    <nc r="E19"/>
  </rcc>
  <rcc rId="32277" sId="16">
    <oc r="E20">
      <v>40926</v>
    </oc>
    <nc r="E20"/>
  </rcc>
  <rcc rId="32278" sId="16">
    <oc r="E21">
      <v>674</v>
    </oc>
    <nc r="E21"/>
  </rcc>
  <rcc rId="32279" sId="16">
    <oc r="E24">
      <v>26753</v>
    </oc>
    <nc r="E24"/>
  </rcc>
  <rcc rId="32280" sId="16">
    <oc r="E25">
      <v>76653</v>
    </oc>
    <nc r="E25"/>
  </rcc>
  <rcc rId="32281" sId="16">
    <oc r="E26">
      <v>17100</v>
    </oc>
    <nc r="E26"/>
  </rcc>
  <rcc rId="32282" sId="2">
    <oc r="E2" t="inlineStr">
      <is>
        <t>Июль</t>
      </is>
    </oc>
    <nc r="E2" t="inlineStr">
      <is>
        <t>Август</t>
      </is>
    </nc>
  </rcc>
  <rfmt sheetId="2" sqref="E2:F2" start="0" length="2147483647">
    <dxf>
      <font>
        <u val="none"/>
      </font>
    </dxf>
  </rfmt>
  <rcc rId="32283" sId="2">
    <oc r="D6">
      <v>1040</v>
    </oc>
    <nc r="D6">
      <v>1050</v>
    </nc>
  </rcc>
  <rcc rId="32284" sId="2">
    <oc r="D7">
      <v>23005</v>
    </oc>
    <nc r="D7">
      <v>23125</v>
    </nc>
  </rcc>
  <rcc rId="32285" sId="2">
    <oc r="D8">
      <v>20300</v>
    </oc>
    <nc r="D8">
      <v>20450</v>
    </nc>
  </rcc>
  <rcc rId="32286" sId="2">
    <oc r="D9">
      <v>24585</v>
    </oc>
    <nc r="D9">
      <v>24990</v>
    </nc>
  </rcc>
  <rcc rId="32287" sId="2">
    <oc r="D10">
      <v>110635</v>
    </oc>
    <nc r="D10">
      <v>110680</v>
    </nc>
  </rcc>
  <rcc rId="32288" sId="2">
    <oc r="D11">
      <v>26765</v>
    </oc>
    <nc r="D11">
      <v>26850</v>
    </nc>
  </rcc>
  <rcc rId="32289" sId="2">
    <oc r="D12">
      <v>20255</v>
    </oc>
    <nc r="D12">
      <v>20350</v>
    </nc>
  </rcc>
  <rcc rId="32290" sId="2">
    <oc r="D13">
      <v>30565</v>
    </oc>
    <nc r="D13">
      <v>30820</v>
    </nc>
  </rcc>
  <rcc rId="32291" sId="2">
    <oc r="D14">
      <v>21280</v>
    </oc>
    <nc r="D14">
      <v>21445</v>
    </nc>
  </rcc>
  <rcc rId="32292" sId="2">
    <oc r="D15">
      <v>40370</v>
    </oc>
    <nc r="D15">
      <v>40720</v>
    </nc>
  </rcc>
  <rcc rId="32293" sId="2">
    <oc r="D16">
      <v>43410</v>
    </oc>
    <nc r="D16">
      <v>43445</v>
    </nc>
  </rcc>
  <rcc rId="32294" sId="2">
    <oc r="D17">
      <v>34075</v>
    </oc>
    <nc r="D17">
      <v>34535</v>
    </nc>
  </rcc>
  <rcc rId="32295" sId="2">
    <oc r="D18">
      <v>16470</v>
    </oc>
    <nc r="D18">
      <v>16695</v>
    </nc>
  </rcc>
  <rcc rId="32296" sId="2">
    <oc r="D19">
      <v>2575</v>
    </oc>
    <nc r="D19">
      <v>2630</v>
    </nc>
  </rcc>
  <rcc rId="32297" sId="2">
    <oc r="D20">
      <v>2430</v>
    </oc>
    <nc r="D20">
      <v>2495</v>
    </nc>
  </rcc>
  <rcc rId="32298" sId="2">
    <oc r="D21">
      <v>28270</v>
    </oc>
    <nc r="D21">
      <v>28500</v>
    </nc>
  </rcc>
  <rcc rId="32299" sId="2">
    <oc r="D22">
      <v>7120</v>
    </oc>
    <nc r="D22">
      <v>7235</v>
    </nc>
  </rcc>
  <rcc rId="32300" sId="2">
    <oc r="D23">
      <v>720</v>
    </oc>
    <nc r="D23">
      <v>795</v>
    </nc>
  </rcc>
  <rcc rId="32301" sId="2">
    <oc r="D24">
      <v>8085</v>
    </oc>
    <nc r="D24">
      <v>8310</v>
    </nc>
  </rcc>
  <rcc rId="32302" sId="2">
    <oc r="D25">
      <v>14180</v>
    </oc>
    <nc r="D25">
      <v>14290</v>
    </nc>
  </rcc>
  <rcc rId="32303" sId="2">
    <oc r="D26">
      <v>13135</v>
    </oc>
    <nc r="D26">
      <v>13335</v>
    </nc>
  </rcc>
  <rcc rId="32304" sId="2">
    <oc r="D27">
      <v>49890</v>
    </oc>
    <nc r="D27">
      <v>50035</v>
    </nc>
  </rcc>
  <rcc rId="32305" sId="2">
    <oc r="D28">
      <v>11975</v>
    </oc>
    <nc r="D28">
      <v>12055</v>
    </nc>
  </rcc>
  <rcc rId="32306" sId="2">
    <oc r="D29">
      <v>62835</v>
    </oc>
    <nc r="D29">
      <v>62995</v>
    </nc>
  </rcc>
  <rcc rId="32307" sId="2">
    <oc r="D30">
      <v>8205</v>
    </oc>
    <nc r="D30">
      <v>8360</v>
    </nc>
  </rcc>
  <rcc rId="32308" sId="2">
    <oc r="D31">
      <v>2415</v>
    </oc>
    <nc r="D31">
      <v>2430</v>
    </nc>
  </rcc>
  <rcc rId="32309" sId="2">
    <oc r="D32">
      <v>25450</v>
    </oc>
    <nc r="D32">
      <v>25585</v>
    </nc>
  </rcc>
  <rcc rId="32310" sId="2">
    <oc r="D34">
      <v>47780</v>
    </oc>
    <nc r="D34">
      <v>48080</v>
    </nc>
  </rcc>
  <rcc rId="32311" sId="2">
    <oc r="D35">
      <v>56110</v>
    </oc>
    <nc r="D35">
      <v>56290</v>
    </nc>
  </rcc>
  <rcc rId="32312" sId="2">
    <oc r="D36">
      <v>14170</v>
    </oc>
    <nc r="D36">
      <v>14320</v>
    </nc>
  </rcc>
  <rcc rId="32313" sId="2">
    <oc r="D37">
      <v>35885</v>
    </oc>
    <nc r="D37">
      <v>36105</v>
    </nc>
  </rcc>
  <rcc rId="32314" sId="2">
    <oc r="D38">
      <v>41815</v>
    </oc>
    <nc r="D38">
      <v>42325</v>
    </nc>
  </rcc>
  <rcc rId="32315" sId="2">
    <oc r="D39">
      <v>31110</v>
    </oc>
    <nc r="D39">
      <v>31440</v>
    </nc>
  </rcc>
  <rcc rId="32316" sId="2">
    <oc r="D40">
      <v>29480</v>
    </oc>
    <nc r="D40">
      <v>29705</v>
    </nc>
  </rcc>
  <rcc rId="32317" sId="2">
    <oc r="D41">
      <v>31090</v>
    </oc>
    <nc r="D41">
      <v>31305</v>
    </nc>
  </rcc>
  <rcc rId="32318" sId="2">
    <oc r="D42">
      <v>31170</v>
    </oc>
    <nc r="D42">
      <v>31235</v>
    </nc>
  </rcc>
  <rcc rId="32319" sId="2">
    <oc r="D43">
      <v>6110</v>
    </oc>
    <nc r="D43">
      <v>6285</v>
    </nc>
  </rcc>
  <rcc rId="32320" sId="2">
    <oc r="D44">
      <v>33645</v>
    </oc>
    <nc r="D44">
      <v>34075</v>
    </nc>
  </rcc>
  <rcc rId="32321" sId="2">
    <oc r="D45">
      <v>23235</v>
    </oc>
    <nc r="D45">
      <v>23670</v>
    </nc>
  </rcc>
  <rcc rId="32322" sId="2">
    <oc r="D46">
      <v>42325</v>
    </oc>
    <nc r="D46">
      <v>42430</v>
    </nc>
  </rcc>
  <rcc rId="32323" sId="2">
    <oc r="D47">
      <v>52655</v>
    </oc>
    <nc r="D47">
      <v>52895</v>
    </nc>
  </rcc>
  <rcc rId="32324" sId="2">
    <oc r="D48">
      <v>41810</v>
    </oc>
    <nc r="D48">
      <v>41925</v>
    </nc>
  </rcc>
  <rcc rId="32325" sId="2">
    <oc r="D49">
      <v>89090</v>
    </oc>
    <nc r="D49">
      <v>89250</v>
    </nc>
  </rcc>
  <rcc rId="32326" sId="2">
    <oc r="D50">
      <v>77680</v>
    </oc>
    <nc r="D50">
      <v>78005</v>
    </nc>
  </rcc>
  <rcc rId="32327" sId="2">
    <oc r="D51">
      <v>9670</v>
    </oc>
    <nc r="D51">
      <v>9865</v>
    </nc>
  </rcc>
  <rcc rId="32328" sId="2">
    <oc r="D52">
      <v>11370</v>
    </oc>
    <nc r="D52">
      <v>11480</v>
    </nc>
  </rcc>
  <rcc rId="32329" sId="2">
    <oc r="D53">
      <v>20595</v>
    </oc>
    <nc r="D53">
      <v>20665</v>
    </nc>
  </rcc>
  <rcc rId="32330" sId="2">
    <oc r="D54">
      <v>11405</v>
    </oc>
    <nc r="D54">
      <v>11520</v>
    </nc>
  </rcc>
  <rcc rId="32331" sId="2">
    <oc r="D55">
      <v>44820</v>
    </oc>
    <nc r="D55">
      <v>44920</v>
    </nc>
  </rcc>
  <rcc rId="32332" sId="2">
    <oc r="D56">
      <v>11065</v>
    </oc>
    <nc r="D56">
      <v>11195</v>
    </nc>
  </rcc>
  <rcc rId="32333" sId="2">
    <oc r="D58">
      <v>23310</v>
    </oc>
    <nc r="D58">
      <v>23470</v>
    </nc>
  </rcc>
  <rcc rId="32334" sId="2">
    <oc r="D59">
      <v>22875</v>
    </oc>
    <nc r="D59">
      <v>22990</v>
    </nc>
  </rcc>
  <rcc rId="32335" sId="2">
    <oc r="D60">
      <v>13245</v>
    </oc>
    <nc r="D60">
      <v>13250</v>
    </nc>
  </rcc>
  <rcc rId="32336" sId="2">
    <oc r="D61">
      <v>70520</v>
    </oc>
    <nc r="D61">
      <v>70635</v>
    </nc>
  </rcc>
  <rcc rId="32337" sId="2">
    <oc r="D62">
      <v>13865</v>
    </oc>
    <nc r="D62">
      <v>13930</v>
    </nc>
  </rcc>
  <rcc rId="32338" sId="2">
    <oc r="D63">
      <v>2130</v>
    </oc>
    <nc r="D63">
      <v>2135</v>
    </nc>
  </rcc>
  <rcc rId="32339" sId="2">
    <oc r="D64">
      <v>20340</v>
    </oc>
    <nc r="D64">
      <v>20365</v>
    </nc>
  </rcc>
  <rcc rId="32340" sId="2">
    <oc r="D65">
      <v>65770</v>
    </oc>
    <nc r="D65">
      <v>66155</v>
    </nc>
  </rcc>
  <rcc rId="32341" sId="2">
    <oc r="D66">
      <v>30565</v>
    </oc>
    <nc r="D66">
      <v>30980</v>
    </nc>
  </rcc>
  <rcc rId="32342" sId="2">
    <oc r="D67">
      <v>7765</v>
    </oc>
    <nc r="D67">
      <v>7850</v>
    </nc>
  </rcc>
  <rcc rId="32343" sId="2">
    <oc r="D68">
      <v>26815</v>
    </oc>
    <nc r="D68">
      <v>26955</v>
    </nc>
  </rcc>
  <rcc rId="32344" sId="2">
    <oc r="D69">
      <v>54995</v>
    </oc>
    <nc r="D69">
      <v>55210</v>
    </nc>
  </rcc>
  <rcc rId="32345" sId="2">
    <oc r="D70">
      <v>86340</v>
    </oc>
    <nc r="D70">
      <v>86780</v>
    </nc>
  </rcc>
  <rcc rId="32346" sId="2">
    <oc r="D71">
      <v>36720</v>
    </oc>
    <nc r="D71">
      <v>36845</v>
    </nc>
  </rcc>
  <rcc rId="32347" sId="2">
    <oc r="D72">
      <v>5905</v>
    </oc>
    <nc r="D72">
      <v>6020</v>
    </nc>
  </rcc>
  <rcc rId="32348" sId="2">
    <oc r="D73">
      <v>56655</v>
    </oc>
    <nc r="D73">
      <v>57000</v>
    </nc>
  </rcc>
  <rcc rId="32349" sId="2">
    <oc r="D74">
      <v>9620</v>
    </oc>
    <nc r="D74">
      <v>9815</v>
    </nc>
  </rcc>
  <rcc rId="32350" sId="2">
    <oc r="D76">
      <v>26155</v>
    </oc>
    <nc r="D76">
      <v>26295</v>
    </nc>
  </rcc>
  <rcc rId="32351" sId="2">
    <oc r="D77">
      <v>18350</v>
    </oc>
    <nc r="D77">
      <v>18660</v>
    </nc>
  </rcc>
  <rcc rId="32352" sId="2">
    <oc r="D78">
      <v>36640</v>
    </oc>
    <nc r="D78">
      <v>36750</v>
    </nc>
  </rcc>
  <rcc rId="32353" sId="2">
    <oc r="D79">
      <v>7815</v>
    </oc>
    <nc r="D79">
      <v>7900</v>
    </nc>
  </rcc>
  <rcc rId="32354" sId="2">
    <oc r="D80">
      <v>28325</v>
    </oc>
    <nc r="D80">
      <v>28380</v>
    </nc>
  </rcc>
  <rcc rId="32355" sId="2">
    <oc r="D81">
      <v>10400</v>
    </oc>
    <nc r="D81">
      <v>10555</v>
    </nc>
  </rcc>
  <rcc rId="32356" sId="2">
    <oc r="D83">
      <v>7765</v>
    </oc>
    <nc r="D83">
      <v>7805</v>
    </nc>
  </rcc>
  <rcc rId="32357" sId="2">
    <oc r="D84">
      <v>12385</v>
    </oc>
    <nc r="D84">
      <v>12605</v>
    </nc>
  </rcc>
  <rcc rId="32358" sId="2">
    <oc r="D85">
      <v>9455</v>
    </oc>
    <nc r="D85">
      <v>9495</v>
    </nc>
  </rcc>
  <rcc rId="32359" sId="2">
    <oc r="D86">
      <v>37095</v>
    </oc>
    <nc r="D86">
      <v>37180</v>
    </nc>
  </rcc>
  <rcc rId="32360" sId="2">
    <oc r="D87">
      <v>35645</v>
    </oc>
    <nc r="D87">
      <v>35715</v>
    </nc>
  </rcc>
  <rcc rId="32361" sId="2">
    <oc r="D88">
      <v>18965</v>
    </oc>
    <nc r="D88">
      <v>19070</v>
    </nc>
  </rcc>
  <rcc rId="32362" sId="2">
    <oc r="D89">
      <v>67895</v>
    </oc>
    <nc r="D89">
      <v>67955</v>
    </nc>
  </rcc>
  <rcc rId="32363" sId="2">
    <oc r="D90">
      <v>60755</v>
    </oc>
    <nc r="D90">
      <v>60895</v>
    </nc>
  </rcc>
  <rcc rId="32364" sId="2">
    <oc r="D91">
      <v>13530</v>
    </oc>
    <nc r="D91">
      <v>13755</v>
    </nc>
  </rcc>
  <rcc rId="32365" sId="2">
    <oc r="D92">
      <v>12425</v>
    </oc>
    <nc r="D92">
      <v>12470</v>
    </nc>
  </rcc>
  <rcc rId="32366" sId="2">
    <oc r="D94">
      <v>36840</v>
    </oc>
    <nc r="D94">
      <v>37075</v>
    </nc>
  </rcc>
  <rcc rId="32367" sId="2">
    <oc r="D95">
      <v>13775</v>
    </oc>
    <nc r="D95">
      <v>13785</v>
    </nc>
  </rcc>
  <rcc rId="32368" sId="2">
    <oc r="D96">
      <v>41485</v>
    </oc>
    <nc r="D96">
      <v>41620</v>
    </nc>
  </rcc>
  <rcc rId="32369" sId="2">
    <oc r="D97">
      <v>24840</v>
    </oc>
    <nc r="D97">
      <v>25010</v>
    </nc>
  </rcc>
  <rcc rId="32370" sId="2">
    <oc r="D98">
      <v>10695</v>
    </oc>
    <nc r="D98">
      <v>10770</v>
    </nc>
  </rcc>
  <rcc rId="32371" sId="2">
    <oc r="D99">
      <v>12525</v>
    </oc>
    <nc r="D99">
      <v>12620</v>
    </nc>
  </rcc>
  <rcc rId="32372" sId="2">
    <oc r="D101">
      <v>13810</v>
    </oc>
    <nc r="D101">
      <v>13975</v>
    </nc>
  </rcc>
  <rcc rId="32373" sId="2">
    <oc r="D102">
      <v>52475</v>
    </oc>
    <nc r="D102">
      <v>52670</v>
    </nc>
  </rcc>
  <rcc rId="32374" sId="2">
    <oc r="D103">
      <v>6455</v>
    </oc>
    <nc r="D103">
      <v>6490</v>
    </nc>
  </rcc>
  <rcc rId="32375" sId="2">
    <oc r="D104">
      <v>22510</v>
    </oc>
    <nc r="D104">
      <v>22740</v>
    </nc>
  </rcc>
  <rcc rId="32376" sId="2">
    <oc r="D105">
      <v>20825</v>
    </oc>
    <nc r="D105">
      <v>20880</v>
    </nc>
  </rcc>
  <rcc rId="32377" sId="2">
    <oc r="D106">
      <v>91275</v>
    </oc>
    <nc r="D106">
      <v>91785</v>
    </nc>
  </rcc>
  <rcc rId="32378" sId="2">
    <oc r="D108">
      <v>30215</v>
    </oc>
    <nc r="D108">
      <v>30285</v>
    </nc>
  </rcc>
  <rcc rId="32379" sId="2">
    <oc r="D109">
      <v>20920</v>
    </oc>
    <nc r="D109">
      <v>21275</v>
    </nc>
  </rcc>
  <rcc rId="32380" sId="2">
    <oc r="D110">
      <v>10580</v>
    </oc>
    <nc r="D110">
      <v>10765</v>
    </nc>
  </rcc>
  <rcc rId="32381" sId="2">
    <oc r="D111">
      <v>23940</v>
    </oc>
    <nc r="D111">
      <v>24090</v>
    </nc>
  </rcc>
  <rcc rId="32382" sId="2">
    <oc r="D112">
      <v>16860</v>
    </oc>
    <nc r="D112">
      <v>16955</v>
    </nc>
  </rcc>
  <rcc rId="32383" sId="2">
    <oc r="D113">
      <v>56600</v>
    </oc>
    <nc r="D113">
      <v>56800</v>
    </nc>
  </rcc>
  <rcc rId="32384" sId="2">
    <oc r="D114">
      <v>15645</v>
    </oc>
    <nc r="D114">
      <v>15760</v>
    </nc>
  </rcc>
  <rcc rId="32385" sId="2">
    <oc r="D115">
      <v>48615</v>
    </oc>
    <nc r="D115">
      <v>48870</v>
    </nc>
  </rcc>
  <rcc rId="32386" sId="2">
    <oc r="D116">
      <v>20915</v>
    </oc>
    <nc r="D116">
      <v>21020</v>
    </nc>
  </rcc>
  <rcc rId="32387" sId="2">
    <oc r="D117">
      <v>8315</v>
    </oc>
    <nc r="D117">
      <v>8370</v>
    </nc>
  </rcc>
  <rcc rId="32388" sId="2">
    <oc r="E6">
      <v>1050</v>
    </oc>
    <nc r="E6"/>
  </rcc>
  <rcc rId="32389" sId="2">
    <oc r="E7">
      <v>23125</v>
    </oc>
    <nc r="E7"/>
  </rcc>
  <rcc rId="32390" sId="2">
    <oc r="E8">
      <v>20450</v>
    </oc>
    <nc r="E8"/>
  </rcc>
  <rcc rId="32391" sId="2">
    <oc r="E9">
      <v>24990</v>
    </oc>
    <nc r="E9"/>
  </rcc>
  <rcc rId="32392" sId="2">
    <oc r="E10">
      <v>110680</v>
    </oc>
    <nc r="E10"/>
  </rcc>
  <rcc rId="32393" sId="2">
    <oc r="E11">
      <v>26850</v>
    </oc>
    <nc r="E11"/>
  </rcc>
  <rcc rId="32394" sId="2">
    <oc r="E12">
      <v>20350</v>
    </oc>
    <nc r="E12"/>
  </rcc>
  <rcc rId="32395" sId="2">
    <oc r="E13">
      <v>30820</v>
    </oc>
    <nc r="E13"/>
  </rcc>
  <rcc rId="32396" sId="2">
    <oc r="E14">
      <v>21445</v>
    </oc>
    <nc r="E14"/>
  </rcc>
  <rcc rId="32397" sId="2">
    <oc r="E15">
      <v>40720</v>
    </oc>
    <nc r="E15"/>
  </rcc>
  <rcc rId="32398" sId="2">
    <oc r="E16">
      <v>43445</v>
    </oc>
    <nc r="E16"/>
  </rcc>
  <rcc rId="32399" sId="2">
    <oc r="E17">
      <v>34535</v>
    </oc>
    <nc r="E17"/>
  </rcc>
  <rcc rId="32400" sId="2">
    <oc r="E18">
      <v>16695</v>
    </oc>
    <nc r="E18"/>
  </rcc>
  <rcc rId="32401" sId="2">
    <oc r="E19">
      <v>2630</v>
    </oc>
    <nc r="E19"/>
  </rcc>
  <rcc rId="32402" sId="2">
    <oc r="E20">
      <v>2495</v>
    </oc>
    <nc r="E20"/>
  </rcc>
  <rcc rId="32403" sId="2">
    <oc r="E21">
      <v>28500</v>
    </oc>
    <nc r="E21"/>
  </rcc>
  <rcc rId="32404" sId="2">
    <oc r="E22">
      <v>7235</v>
    </oc>
    <nc r="E22"/>
  </rcc>
  <rcc rId="32405" sId="2">
    <oc r="E23">
      <v>795</v>
    </oc>
    <nc r="E23"/>
  </rcc>
  <rcc rId="32406" sId="2">
    <oc r="E24">
      <v>8310</v>
    </oc>
    <nc r="E24"/>
  </rcc>
  <rcc rId="32407" sId="2">
    <oc r="E25">
      <v>14290</v>
    </oc>
    <nc r="E25"/>
  </rcc>
  <rcc rId="32408" sId="2">
    <oc r="E26">
      <v>13335</v>
    </oc>
    <nc r="E26"/>
  </rcc>
  <rcc rId="32409" sId="2">
    <oc r="E27">
      <v>50035</v>
    </oc>
    <nc r="E27"/>
  </rcc>
  <rcc rId="32410" sId="2">
    <oc r="E28">
      <v>12055</v>
    </oc>
    <nc r="E28"/>
  </rcc>
  <rcc rId="32411" sId="2">
    <oc r="E29">
      <v>62995</v>
    </oc>
    <nc r="E29"/>
  </rcc>
  <rcc rId="32412" sId="2">
    <oc r="E30">
      <v>8360</v>
    </oc>
    <nc r="E30"/>
  </rcc>
  <rcc rId="32413" sId="2">
    <oc r="E31">
      <v>2430</v>
    </oc>
    <nc r="E31"/>
  </rcc>
  <rcc rId="32414" sId="2">
    <oc r="E32">
      <v>25585</v>
    </oc>
    <nc r="E32"/>
  </rcc>
  <rcc rId="32415" sId="2">
    <oc r="E34">
      <v>48080</v>
    </oc>
    <nc r="E34"/>
  </rcc>
  <rcc rId="32416" sId="2">
    <oc r="E35">
      <v>56290</v>
    </oc>
    <nc r="E35"/>
  </rcc>
  <rcc rId="32417" sId="2">
    <oc r="E36">
      <v>14320</v>
    </oc>
    <nc r="E36"/>
  </rcc>
  <rcc rId="32418" sId="2">
    <oc r="E37">
      <v>36105</v>
    </oc>
    <nc r="E37"/>
  </rcc>
  <rcc rId="32419" sId="2">
    <oc r="E38">
      <v>42325</v>
    </oc>
    <nc r="E38"/>
  </rcc>
  <rcc rId="32420" sId="2">
    <oc r="E39">
      <v>31440</v>
    </oc>
    <nc r="E39"/>
  </rcc>
  <rcc rId="32421" sId="2">
    <oc r="E40">
      <v>29705</v>
    </oc>
    <nc r="E40"/>
  </rcc>
  <rcc rId="32422" sId="2">
    <oc r="E41">
      <v>31305</v>
    </oc>
    <nc r="E41"/>
  </rcc>
  <rcc rId="32423" sId="2">
    <oc r="E42">
      <v>31235</v>
    </oc>
    <nc r="E42"/>
  </rcc>
  <rcc rId="32424" sId="2">
    <oc r="E43">
      <v>6285</v>
    </oc>
    <nc r="E43"/>
  </rcc>
  <rcc rId="32425" sId="2">
    <oc r="E44">
      <v>34075</v>
    </oc>
    <nc r="E44"/>
  </rcc>
  <rcc rId="32426" sId="2">
    <oc r="E45">
      <v>23670</v>
    </oc>
    <nc r="E45"/>
  </rcc>
  <rcc rId="32427" sId="2">
    <oc r="E46">
      <v>42430</v>
    </oc>
    <nc r="E46"/>
  </rcc>
  <rcc rId="32428" sId="2">
    <oc r="E47">
      <v>52895</v>
    </oc>
    <nc r="E47"/>
  </rcc>
  <rcc rId="32429" sId="2">
    <oc r="E48">
      <v>41925</v>
    </oc>
    <nc r="E48"/>
  </rcc>
  <rcc rId="32430" sId="2">
    <oc r="E49">
      <v>89250</v>
    </oc>
    <nc r="E49"/>
  </rcc>
  <rcc rId="32431" sId="2">
    <oc r="E50">
      <v>78005</v>
    </oc>
    <nc r="E50"/>
  </rcc>
  <rcc rId="32432" sId="2">
    <oc r="E51">
      <v>9865</v>
    </oc>
    <nc r="E51"/>
  </rcc>
  <rcc rId="32433" sId="2">
    <oc r="E52">
      <v>11480</v>
    </oc>
    <nc r="E52"/>
  </rcc>
  <rcc rId="32434" sId="2">
    <oc r="E53">
      <v>20665</v>
    </oc>
    <nc r="E53"/>
  </rcc>
  <rcc rId="32435" sId="2">
    <oc r="E54">
      <v>11520</v>
    </oc>
    <nc r="E54"/>
  </rcc>
  <rcc rId="32436" sId="2">
    <oc r="E55">
      <v>44920</v>
    </oc>
    <nc r="E55"/>
  </rcc>
  <rcc rId="32437" sId="2">
    <oc r="E56">
      <v>11195</v>
    </oc>
    <nc r="E56"/>
  </rcc>
  <rcc rId="32438" sId="2">
    <oc r="E58">
      <v>23470</v>
    </oc>
    <nc r="E58"/>
  </rcc>
  <rcc rId="32439" sId="2">
    <oc r="E59">
      <v>22990</v>
    </oc>
    <nc r="E59"/>
  </rcc>
  <rcc rId="32440" sId="2">
    <oc r="E60">
      <v>13250</v>
    </oc>
    <nc r="E60"/>
  </rcc>
  <rcc rId="32441" sId="2">
    <oc r="E61">
      <v>70635</v>
    </oc>
    <nc r="E61"/>
  </rcc>
  <rcc rId="32442" sId="2">
    <oc r="E62">
      <v>13930</v>
    </oc>
    <nc r="E62"/>
  </rcc>
  <rcc rId="32443" sId="2">
    <oc r="E63">
      <v>2135</v>
    </oc>
    <nc r="E63"/>
  </rcc>
  <rcc rId="32444" sId="2">
    <oc r="E64">
      <v>20365</v>
    </oc>
    <nc r="E64"/>
  </rcc>
  <rcc rId="32445" sId="2">
    <oc r="E65">
      <v>66155</v>
    </oc>
    <nc r="E65"/>
  </rcc>
  <rcc rId="32446" sId="2">
    <oc r="E66">
      <v>30980</v>
    </oc>
    <nc r="E66"/>
  </rcc>
  <rcc rId="32447" sId="2">
    <oc r="E67">
      <v>7850</v>
    </oc>
    <nc r="E67"/>
  </rcc>
  <rcc rId="32448" sId="2">
    <oc r="E68">
      <v>26955</v>
    </oc>
    <nc r="E68"/>
  </rcc>
  <rcc rId="32449" sId="2">
    <oc r="E69">
      <v>55210</v>
    </oc>
    <nc r="E69"/>
  </rcc>
  <rcc rId="32450" sId="2">
    <oc r="E70">
      <v>86780</v>
    </oc>
    <nc r="E70"/>
  </rcc>
  <rcc rId="32451" sId="2">
    <oc r="E71">
      <v>36845</v>
    </oc>
    <nc r="E71"/>
  </rcc>
  <rcc rId="32452" sId="2">
    <oc r="E72">
      <v>6020</v>
    </oc>
    <nc r="E72"/>
  </rcc>
  <rcc rId="32453" sId="2">
    <oc r="E73">
      <v>57000</v>
    </oc>
    <nc r="E73"/>
  </rcc>
  <rcc rId="32454" sId="2">
    <oc r="E74">
      <v>9815</v>
    </oc>
    <nc r="E74"/>
  </rcc>
  <rcc rId="32455" sId="2">
    <oc r="E75">
      <v>275</v>
    </oc>
    <nc r="E75"/>
  </rcc>
  <rcc rId="32456" sId="2">
    <oc r="E76">
      <v>26295</v>
    </oc>
    <nc r="E76"/>
  </rcc>
  <rcc rId="32457" sId="2">
    <oc r="E77">
      <v>18660</v>
    </oc>
    <nc r="E77"/>
  </rcc>
  <rcc rId="32458" sId="2">
    <oc r="E78">
      <v>36750</v>
    </oc>
    <nc r="E78"/>
  </rcc>
  <rcc rId="32459" sId="2">
    <oc r="E79">
      <v>7900</v>
    </oc>
    <nc r="E79"/>
  </rcc>
  <rcc rId="32460" sId="2">
    <oc r="E80">
      <v>28380</v>
    </oc>
    <nc r="E80"/>
  </rcc>
  <rcc rId="32461" sId="2">
    <oc r="E81">
      <v>10555</v>
    </oc>
    <nc r="E81"/>
  </rcc>
  <rcc rId="32462" sId="2">
    <oc r="E83">
      <v>7805</v>
    </oc>
    <nc r="E83"/>
  </rcc>
  <rcc rId="32463" sId="2">
    <oc r="E84">
      <v>12605</v>
    </oc>
    <nc r="E84"/>
  </rcc>
  <rcc rId="32464" sId="2">
    <oc r="E85">
      <v>9495</v>
    </oc>
    <nc r="E85"/>
  </rcc>
  <rcc rId="32465" sId="2">
    <oc r="E86">
      <v>37180</v>
    </oc>
    <nc r="E86"/>
  </rcc>
  <rcc rId="32466" sId="2">
    <oc r="E87">
      <v>35715</v>
    </oc>
    <nc r="E87"/>
  </rcc>
  <rcc rId="32467" sId="2">
    <oc r="E88">
      <v>19070</v>
    </oc>
    <nc r="E88"/>
  </rcc>
  <rcc rId="32468" sId="2">
    <oc r="E89">
      <v>67955</v>
    </oc>
    <nc r="E89"/>
  </rcc>
  <rcc rId="32469" sId="2">
    <oc r="E90">
      <v>60895</v>
    </oc>
    <nc r="E90"/>
  </rcc>
  <rcc rId="32470" sId="2">
    <oc r="E91">
      <v>13755</v>
    </oc>
    <nc r="E91"/>
  </rcc>
  <rcc rId="32471" sId="2">
    <oc r="E92">
      <v>12470</v>
    </oc>
    <nc r="E92"/>
  </rcc>
  <rcc rId="32472" sId="2">
    <oc r="E93">
      <v>730</v>
    </oc>
    <nc r="E93"/>
  </rcc>
  <rcc rId="32473" sId="2">
    <oc r="E94">
      <v>37075</v>
    </oc>
    <nc r="E94"/>
  </rcc>
  <rcc rId="32474" sId="2">
    <oc r="E95">
      <v>13785</v>
    </oc>
    <nc r="E95"/>
  </rcc>
  <rcc rId="32475" sId="2">
    <oc r="E96">
      <v>41620</v>
    </oc>
    <nc r="E96"/>
  </rcc>
  <rcc rId="32476" sId="2">
    <oc r="E97">
      <v>25010</v>
    </oc>
    <nc r="E97"/>
  </rcc>
  <rcc rId="32477" sId="2">
    <oc r="E98">
      <v>10770</v>
    </oc>
    <nc r="E98"/>
  </rcc>
  <rcc rId="32478" sId="2">
    <oc r="E99">
      <v>12620</v>
    </oc>
    <nc r="E99"/>
  </rcc>
  <rcc rId="32479" sId="2">
    <oc r="E100">
      <v>4895</v>
    </oc>
    <nc r="E100"/>
  </rcc>
  <rcc rId="32480" sId="2">
    <oc r="E101">
      <v>13975</v>
    </oc>
    <nc r="E101"/>
  </rcc>
  <rcc rId="32481" sId="2">
    <oc r="E102">
      <v>52670</v>
    </oc>
    <nc r="E102"/>
  </rcc>
  <rcc rId="32482" sId="2">
    <oc r="E103">
      <v>6490</v>
    </oc>
    <nc r="E103"/>
  </rcc>
  <rcc rId="32483" sId="2">
    <oc r="E104">
      <v>22740</v>
    </oc>
    <nc r="E104"/>
  </rcc>
  <rcc rId="32484" sId="2">
    <oc r="E105">
      <v>20880</v>
    </oc>
    <nc r="E105"/>
  </rcc>
  <rcc rId="32485" sId="2">
    <oc r="E106">
      <v>91785</v>
    </oc>
    <nc r="E106"/>
  </rcc>
  <rcc rId="32486" sId="2">
    <oc r="E107">
      <v>11055</v>
    </oc>
    <nc r="E107"/>
  </rcc>
  <rcc rId="32487" sId="2">
    <oc r="E108">
      <v>30285</v>
    </oc>
    <nc r="E108"/>
  </rcc>
  <rcc rId="32488" sId="2">
    <oc r="E109">
      <v>21275</v>
    </oc>
    <nc r="E109"/>
  </rcc>
  <rcc rId="32489" sId="2">
    <oc r="E110">
      <v>10765</v>
    </oc>
    <nc r="E110"/>
  </rcc>
  <rcc rId="32490" sId="2">
    <oc r="E111">
      <v>24090</v>
    </oc>
    <nc r="E111"/>
  </rcc>
  <rcc rId="32491" sId="2">
    <oc r="E112">
      <v>16955</v>
    </oc>
    <nc r="E112"/>
  </rcc>
  <rcc rId="32492" sId="2">
    <oc r="E113">
      <v>56800</v>
    </oc>
    <nc r="E113"/>
  </rcc>
  <rcc rId="32493" sId="2">
    <oc r="E114">
      <v>15760</v>
    </oc>
    <nc r="E114"/>
  </rcc>
  <rcc rId="32494" sId="2">
    <oc r="E115">
      <v>48870</v>
    </oc>
    <nc r="E115"/>
  </rcc>
  <rcc rId="32495" sId="2">
    <oc r="E116">
      <v>21020</v>
    </oc>
    <nc r="E116"/>
  </rcc>
  <rcc rId="32496" sId="2">
    <oc r="E117">
      <v>8370</v>
    </oc>
    <nc r="E117"/>
  </rcc>
  <rcc rId="32497" sId="13">
    <oc r="A1" t="inlineStr">
      <is>
        <t>СПРАВОЧНАЯ ИНФОРМАЦИЯ потребление коммунальных услуг в здании по адресу г.Химки, ул.Лавочкина, д.13 июль 2023г.</t>
      </is>
    </oc>
    <nc r="A1" t="inlineStr">
      <is>
        <t>СПРАВОЧНАЯ ИНФОРМАЦИЯ потребление коммунальных услуг в здании по адресу г.Химки, ул.Лавочкина, д.13 август 2023г.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535" sId="5">
    <nc r="E156">
      <v>25750</v>
    </nc>
  </rcc>
  <rcc rId="31536" sId="5">
    <nc r="E157">
      <v>37210</v>
    </nc>
  </rcc>
  <rcc rId="31537" sId="5">
    <nc r="E158">
      <v>5325</v>
    </nc>
  </rcc>
  <rcc rId="31538" sId="5">
    <nc r="E159">
      <v>8055</v>
    </nc>
  </rcc>
  <rcc rId="31539" sId="5">
    <nc r="E160">
      <v>14850</v>
    </nc>
  </rcc>
  <rcc rId="31540" sId="5">
    <nc r="E161">
      <v>92295</v>
    </nc>
  </rcc>
  <rcc rId="31541" sId="5">
    <nc r="E162">
      <v>75105</v>
    </nc>
  </rcc>
  <rcc rId="31542" sId="5">
    <nc r="E163">
      <v>20850</v>
    </nc>
  </rcc>
  <rcc rId="31543" sId="5">
    <nc r="E164">
      <v>46580</v>
    </nc>
  </rcc>
  <rcc rId="31544" sId="5">
    <nc r="E166">
      <v>23945</v>
    </nc>
  </rcc>
  <rcc rId="31545" sId="5">
    <nc r="E167">
      <v>1465</v>
    </nc>
  </rcc>
  <rcc rId="31546" sId="5">
    <nc r="E168">
      <v>13655</v>
    </nc>
  </rcc>
  <rcc rId="31547" sId="5">
    <nc r="E169">
      <v>13175</v>
    </nc>
  </rcc>
  <rcc rId="31548" sId="5">
    <nc r="E170">
      <v>11200</v>
    </nc>
  </rcc>
  <rcc rId="31549" sId="5">
    <nc r="E171">
      <v>71450</v>
    </nc>
  </rcc>
  <rcc rId="31550" sId="5">
    <nc r="E172">
      <v>40550</v>
    </nc>
  </rcc>
  <rcc rId="31551" sId="5">
    <nc r="E173">
      <v>20070</v>
    </nc>
  </rcc>
  <rcc rId="31552" sId="5">
    <nc r="E174">
      <v>10650</v>
    </nc>
  </rcc>
  <rcc rId="31553" sId="5">
    <nc r="E175">
      <v>53665</v>
    </nc>
  </rcc>
  <rcc rId="31554" sId="5">
    <nc r="E176">
      <v>45515</v>
    </nc>
  </rcc>
  <rcc rId="31555" sId="5">
    <nc r="E177">
      <v>34510</v>
    </nc>
  </rcc>
  <rcc rId="31556" sId="5">
    <nc r="E179">
      <v>50345</v>
    </nc>
  </rcc>
  <rcc rId="31557" sId="5">
    <nc r="E180">
      <v>39485</v>
    </nc>
  </rcc>
  <rcc rId="31558" sId="5">
    <nc r="E181">
      <v>10625</v>
    </nc>
  </rcc>
  <rcc rId="31559" sId="5">
    <nc r="E182">
      <v>9405</v>
    </nc>
  </rcc>
  <rcc rId="31560" sId="5">
    <nc r="E183">
      <v>31915</v>
    </nc>
  </rcc>
  <rcc rId="31561" sId="5">
    <nc r="E184">
      <v>23905</v>
    </nc>
  </rcc>
  <rcc rId="31562" sId="5">
    <nc r="E185">
      <v>11050</v>
    </nc>
  </rcc>
  <rcc rId="31563" sId="5">
    <nc r="E186">
      <v>19450</v>
    </nc>
  </rcc>
  <rcc rId="31564" sId="5">
    <nc r="E187">
      <v>40665</v>
    </nc>
  </rcc>
  <rcc rId="31565" sId="5">
    <nc r="E188">
      <v>13610</v>
    </nc>
  </rcc>
  <rcc rId="31566" sId="5">
    <nc r="E189">
      <v>12415</v>
    </nc>
  </rcc>
  <rcc rId="31567" sId="5">
    <nc r="E190">
      <v>7975</v>
    </nc>
  </rcc>
  <rfmt sheetId="5" sqref="E189">
    <dxf>
      <fill>
        <patternFill>
          <bgColor rgb="FFFFFF00"/>
        </patternFill>
      </fill>
    </dxf>
  </rfmt>
  <rcc rId="31568" sId="5">
    <nc r="E191">
      <v>26835</v>
    </nc>
  </rcc>
  <rcc rId="31569" sId="5">
    <nc r="E192">
      <v>34000</v>
    </nc>
  </rcc>
  <rcc rId="31570" sId="5">
    <nc r="E193">
      <v>27950</v>
    </nc>
  </rcc>
  <rcc rId="31571" sId="5">
    <nc r="E194">
      <v>10225</v>
    </nc>
  </rcc>
  <rcc rId="31572" sId="5">
    <nc r="E195">
      <v>10335</v>
    </nc>
  </rcc>
  <rcc rId="31573" sId="5">
    <nc r="E196">
      <v>23500</v>
    </nc>
  </rcc>
  <rcc rId="31574" sId="5">
    <nc r="E197">
      <v>9610</v>
    </nc>
  </rcc>
  <rcc rId="31575" sId="5">
    <nc r="E198">
      <v>18175</v>
    </nc>
  </rcc>
  <rcc rId="31576" sId="5">
    <nc r="E199">
      <v>16425</v>
    </nc>
  </rcc>
  <rcc rId="31577" sId="5">
    <nc r="E200">
      <v>23010</v>
    </nc>
  </rcc>
  <rcc rId="31578" sId="5">
    <nc r="E201">
      <v>16330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592" sId="4">
    <oc r="E35">
      <v>11755</v>
    </oc>
    <nc r="E35">
      <v>11775</v>
    </nc>
  </rcc>
  <rfmt sheetId="4" sqref="E35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06" sId="5">
    <oc r="E121">
      <v>84165</v>
    </oc>
    <nc r="E121">
      <v>84310</v>
    </nc>
  </rcc>
  <rfmt sheetId="5" sqref="E121">
    <dxf>
      <fill>
        <patternFill>
          <bgColor theme="0"/>
        </patternFill>
      </fill>
    </dxf>
  </rfmt>
  <rcc rId="31607" sId="5">
    <oc r="E189">
      <v>12415</v>
    </oc>
    <nc r="E189">
      <v>124150</v>
    </nc>
  </rcc>
  <rfmt sheetId="5" sqref="E189">
    <dxf>
      <fill>
        <patternFill>
          <bgColor theme="0"/>
        </patternFill>
      </fill>
    </dxf>
  </rfmt>
  <rcc rId="31608" sId="5">
    <nc r="G14">
      <v>70725</v>
    </nc>
  </rcc>
  <rcc rId="31609" sId="5">
    <oc r="D14">
      <v>70725</v>
    </oc>
    <nc r="D14"/>
  </rcc>
  <rcc rId="31610" sId="5">
    <oc r="F14">
      <f>E14-D14</f>
    </oc>
    <nc r="F14"/>
  </rcc>
  <rfmt sheetId="5" sqref="F14">
    <dxf>
      <fill>
        <patternFill patternType="solid">
          <bgColor theme="0"/>
        </patternFill>
      </fill>
    </dxf>
  </rfmt>
  <rfmt sheetId="5" sqref="F14">
    <dxf>
      <fill>
        <patternFill>
          <bgColor rgb="FFFF0000"/>
        </patternFill>
      </fill>
    </dxf>
  </rfmt>
  <rfmt sheetId="5" sqref="E14">
    <dxf>
      <fill>
        <patternFill>
          <bgColor theme="0"/>
        </patternFill>
      </fill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11" sId="5">
    <nc r="F14">
      <v>240</v>
    </nc>
  </rcc>
  <rcc rId="31612" sId="5">
    <oc r="G202">
      <f>+F93+F69+F60+F178+F165</f>
    </oc>
    <nc r="G202">
      <f>+F93+F69+F60+F178+F165+F14</f>
    </nc>
  </rcc>
  <rcmt sheetId="5" cell="F14" guid="{44D4135B-F7FB-4982-84AC-89879DD5AE0D}" author="HP" newLength="75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13" sId="16">
    <oc r="E20">
      <v>41738</v>
    </oc>
    <nc r="E20">
      <v>40926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27" sId="2">
    <oc r="E92">
      <v>11470</v>
    </oc>
    <nc r="E92">
      <v>12470</v>
    </nc>
  </rcc>
  <rcmt sheetId="2" cell="F92" guid="{00000000-0000-0000-0000-000000000000}" action="delete" author="HP"/>
  <rfmt sheetId="16" sqref="E13">
    <dxf>
      <fill>
        <patternFill>
          <bgColor theme="0"/>
        </patternFill>
      </fill>
    </dxf>
  </rfmt>
  <rcc rId="31628" sId="16">
    <nc r="G20" t="inlineStr">
      <is>
        <t>40738</t>
      </is>
    </nc>
  </rcc>
  <rfmt sheetId="16" sqref="G20" start="0" length="2147483647">
    <dxf>
      <font>
        <sz val="12"/>
      </font>
    </dxf>
  </rfmt>
  <rfmt sheetId="16" sqref="G20" start="0" length="2147483647">
    <dxf>
      <font>
        <sz val="10"/>
      </font>
    </dxf>
  </rfmt>
  <rfmt sheetId="16" sqref="G20" start="0" length="2147483647">
    <dxf>
      <font>
        <sz val="9"/>
      </font>
    </dxf>
  </rfmt>
  <rcc rId="31629" sId="13" numFmtId="4">
    <oc r="D5">
      <v>4549.63</v>
    </oc>
    <nc r="D5">
      <v>4598.1099999999997</v>
    </nc>
  </rcc>
  <rcc rId="31630" sId="13">
    <oc r="E7">
      <f>1174-F7</f>
    </oc>
    <nc r="E7">
      <f>1391-F7</f>
    </nc>
  </rcc>
  <rcc rId="31631" sId="13">
    <oc r="F8">
      <f>150*4.33</f>
    </oc>
    <nc r="F8">
      <f>151*4.33</f>
    </nc>
  </rcc>
  <rcc rId="31632" sId="13">
    <oc r="F6">
      <f>F7*0.0704</f>
    </oc>
    <nc r="F6">
      <f>F7*0.0754</f>
    </nc>
  </rcc>
  <rcc rId="31633" sId="13">
    <oc r="G6">
      <f>G7*0.0704</f>
    </oc>
    <nc r="G6">
      <f>G7*0.0754</f>
    </nc>
  </rcc>
  <rcc rId="31634" sId="13">
    <oc r="E6">
      <f>E7*0.0704</f>
    </oc>
    <nc r="E6">
      <f>E7*0.0754</f>
    </nc>
  </rcc>
  <rcc rId="31635" sId="13">
    <oc r="F7">
      <f>154*3.23</f>
    </oc>
    <nc r="F7">
      <f>151*3.23</f>
    </nc>
  </rcc>
  <rcc rId="31636" sId="13" numFmtId="4">
    <oc r="E8">
      <v>1950</v>
    </oc>
    <nc r="E8">
      <f>2376-F8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37" sId="16">
    <nc r="H20">
      <v>40784</v>
    </nc>
  </rcc>
  <rfmt sheetId="16" sqref="H20">
    <dxf>
      <alignment vertical="center" readingOrder="0"/>
    </dxf>
  </rfmt>
  <rfmt sheetId="16" sqref="H20">
    <dxf>
      <alignment horizontal="left" readingOrder="0"/>
    </dxf>
  </rfmt>
  <rcc rId="31638" sId="16" numFmtId="19">
    <nc r="G19">
      <v>45128</v>
    </nc>
  </rcc>
  <rcc rId="31639" sId="16" odxf="1" dxf="1" numFmtId="21">
    <nc r="H19">
      <v>45132</v>
    </nc>
    <odxf>
      <numFmt numFmtId="0" formatCode="General"/>
    </odxf>
    <ndxf>
      <numFmt numFmtId="21" formatCode="dd/mmm"/>
    </ndxf>
  </rcc>
  <rfmt sheetId="16" sqref="G19:H19">
    <dxf>
      <alignment horizontal="center" readingOrder="0"/>
    </dxf>
  </rfmt>
  <rfmt sheetId="16" sqref="G19:H19" start="0" length="2147483647">
    <dxf>
      <font>
        <u val="none"/>
      </font>
    </dxf>
  </rfmt>
  <rfmt sheetId="16" sqref="G19:H19">
    <dxf>
      <numFmt numFmtId="0" formatCode="General"/>
    </dxf>
  </rfmt>
  <rfmt sheetId="16" sqref="G19:H19">
    <dxf>
      <numFmt numFmtId="19" formatCode="dd/mm/yyyy"/>
    </dxf>
  </rfmt>
  <rfmt sheetId="16" sqref="H19">
    <dxf>
      <alignment vertical="center" readingOrder="0"/>
    </dxf>
  </rfmt>
  <rfmt sheetId="16" sqref="G19:H19" start="0" length="2147483647">
    <dxf>
      <font>
        <sz val="9"/>
      </font>
    </dxf>
  </rfmt>
  <rfmt sheetId="16" sqref="G19:H19" start="0" length="2147483647">
    <dxf>
      <font>
        <b val="0"/>
      </font>
    </dxf>
  </rfmt>
  <rfmt sheetId="16" sqref="G20:H20" start="0" length="2147483647">
    <dxf>
      <font>
        <sz val="9"/>
      </font>
    </dxf>
  </rfmt>
  <rfmt sheetId="16" sqref="G20:H20">
    <dxf>
      <alignment horizontal="center" readingOrder="0"/>
    </dxf>
  </rfmt>
  <rfmt sheetId="16" sqref="G19:H19">
    <dxf>
      <alignment vertical="bottom" readingOrder="0"/>
    </dxf>
  </rfmt>
  <rfmt sheetId="16" sqref="G20:H20">
    <dxf>
      <alignment vertical="top" readingOrder="0"/>
    </dxf>
  </rfmt>
  <rfmt sheetId="16" sqref="E20">
    <dxf>
      <fill>
        <patternFill>
          <bgColor theme="0"/>
        </patternFill>
      </fill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40" sId="13">
    <oc r="E8">
      <f>2376-F8</f>
    </oc>
    <nc r="E8">
      <f>2376-F8-77</f>
    </nc>
  </rcc>
  <rcc rId="31641" sId="13" numFmtId="4">
    <oc r="D8">
      <v>275804</v>
    </oc>
    <nc r="D8">
      <v>279571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G20:H20">
    <dxf>
      <alignment vertical="center" readingOrder="0"/>
    </dxf>
  </rfmt>
  <rfmt sheetId="16" sqref="G19:H20" start="0" length="2147483647">
    <dxf>
      <font>
        <b/>
      </font>
    </dxf>
  </rfmt>
  <rcc rId="31642" sId="13" numFmtId="4">
    <oc r="E8">
      <f>2376-F8-77</f>
    </oc>
    <nc r="E8">
      <v>1645</v>
    </nc>
  </rcc>
  <rcc rId="31643" sId="13">
    <oc r="A1" t="inlineStr">
      <is>
        <t>СПРАВОЧНАЯ ИНФОРМАЦИЯ потребление коммунальных услуг в здании по адресу г.Химки, ул.Лавочкина, д.13 июнь 2023г.</t>
      </is>
    </oc>
    <nc r="A1" t="inlineStr">
      <is>
        <t>СПРАВОЧНАЯ ИНФОРМАЦИЯ потребление коммунальных услуг в здании по адресу г.Химки, ул.Лавочкина, д.13 июль 2023г.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511" sId="1">
    <nc r="D8">
      <v>7192</v>
    </nc>
  </rcc>
  <rcc rId="32512" sId="1">
    <nc r="D9">
      <v>3037</v>
    </nc>
  </rcc>
  <rcc rId="32513" sId="1">
    <nc r="D10">
      <v>14944</v>
    </nc>
  </rcc>
  <rcc rId="32514" sId="1">
    <nc r="D11">
      <v>19776</v>
    </nc>
  </rcc>
  <rcc rId="32515" sId="1">
    <nc r="D13">
      <v>7107</v>
    </nc>
  </rcc>
  <rcc rId="32516" sId="1">
    <nc r="D14">
      <v>5234</v>
    </nc>
  </rcc>
  <rcc rId="32517" sId="1">
    <nc r="D15">
      <v>4445</v>
    </nc>
  </rcc>
  <rcc rId="32518" sId="1">
    <nc r="D16">
      <v>7926</v>
    </nc>
  </rcc>
  <rcc rId="32519" sId="1">
    <nc r="D18">
      <v>12190</v>
    </nc>
  </rcc>
  <rcc rId="32520" sId="1">
    <nc r="D19">
      <v>3389</v>
    </nc>
  </rcc>
  <rcc rId="32521" sId="1">
    <nc r="D20">
      <v>10770</v>
    </nc>
  </rcc>
  <rcc rId="32522" sId="1">
    <nc r="D21">
      <v>13202</v>
    </nc>
  </rcc>
  <rcc rId="32523" sId="1">
    <nc r="D30">
      <v>4234</v>
    </nc>
  </rcc>
  <rcc rId="32524" sId="1">
    <nc r="D31">
      <v>4001</v>
    </nc>
  </rcc>
  <rcc rId="32525" sId="1">
    <nc r="D33">
      <v>19581</v>
    </nc>
  </rcc>
  <rcc rId="32526" sId="1">
    <nc r="D34">
      <v>14506</v>
    </nc>
  </rcc>
  <rcc rId="32527" sId="1">
    <nc r="D36">
      <v>15626</v>
    </nc>
  </rcc>
  <rcc rId="32528" sId="1">
    <nc r="D37">
      <v>2623</v>
    </nc>
  </rcc>
  <rcc rId="32529" sId="1">
    <nc r="D38">
      <v>29046</v>
    </nc>
  </rcc>
  <rcc rId="32530" sId="1">
    <nc r="D39">
      <v>23992</v>
    </nc>
  </rcc>
  <rcc rId="32531" sId="1">
    <nc r="D45">
      <v>12858</v>
    </nc>
  </rcc>
  <rcc rId="32532" sId="1">
    <nc r="D46">
      <v>7525</v>
    </nc>
  </rcc>
  <rcc rId="32533" sId="1">
    <nc r="D47">
      <v>1472</v>
    </nc>
  </rcc>
  <rcc rId="32534" sId="16">
    <nc r="E4">
      <v>989</v>
    </nc>
  </rcc>
  <rcc rId="32535" sId="16">
    <nc r="E7">
      <v>10326</v>
    </nc>
  </rcc>
  <rfmt sheetId="16" sqref="D7">
    <dxf>
      <fill>
        <patternFill>
          <bgColor theme="0"/>
        </patternFill>
      </fill>
    </dxf>
  </rfmt>
  <rcc rId="32536" sId="16">
    <nc r="E8">
      <v>834</v>
    </nc>
  </rcc>
  <rcc rId="32537" sId="16">
    <nc r="E9">
      <v>1660</v>
    </nc>
  </rcc>
  <rcc rId="32538" sId="16">
    <nc r="E11">
      <v>26950</v>
    </nc>
  </rcc>
  <rcc rId="32539" sId="16">
    <nc r="E12">
      <v>16632</v>
    </nc>
  </rcc>
  <rcc rId="32540" sId="16">
    <nc r="E13">
      <v>24764</v>
    </nc>
  </rcc>
  <rcc rId="32541" sId="16">
    <nc r="E15">
      <v>1384</v>
    </nc>
  </rcc>
  <rfmt sheetId="16" sqref="D15">
    <dxf>
      <fill>
        <patternFill>
          <bgColor theme="0"/>
        </patternFill>
      </fill>
    </dxf>
  </rfmt>
  <rcc rId="32542" sId="16">
    <nc r="E16">
      <v>8112</v>
    </nc>
  </rcc>
  <rcc rId="32543" sId="16">
    <oc r="G16" t="inlineStr">
      <is>
        <t>&gt;8099</t>
      </is>
    </oc>
    <nc r="G16"/>
  </rcc>
  <rcc rId="32544" sId="16">
    <nc r="E17">
      <v>27559</v>
    </nc>
  </rcc>
  <rcc rId="32545" sId="16">
    <nc r="E18">
      <v>2919</v>
    </nc>
  </rcc>
  <rcc rId="32546" sId="16">
    <nc r="E19">
      <v>20005</v>
    </nc>
  </rcc>
  <rcc rId="32547" sId="16">
    <nc r="E21">
      <v>688</v>
    </nc>
  </rcc>
  <rcc rId="32548" sId="16">
    <nc r="E24">
      <v>26753</v>
    </nc>
  </rcc>
  <rcc rId="32549" sId="16">
    <nc r="E25">
      <v>77138</v>
    </nc>
  </rcc>
  <rcc rId="32550" sId="16">
    <nc r="E26">
      <v>17724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57" sId="13" numFmtId="4">
    <oc r="D8">
      <v>279571</v>
    </oc>
    <nc r="D8">
      <v>279363</v>
    </nc>
  </rcc>
  <rcc rId="31658" sId="13" numFmtId="4">
    <oc r="E8">
      <v>1645</v>
    </oc>
    <nc r="E8">
      <v>1437</v>
    </nc>
  </rcc>
  <rcc rId="31659" sId="13">
    <oc r="E6">
      <f>E7*0.0754</f>
    </oc>
    <nc r="E6">
      <f>E7*0.075</f>
    </nc>
  </rcc>
  <rcc rId="31660" sId="13">
    <oc r="F6">
      <f>F7*0.0754</f>
    </oc>
    <nc r="F6">
      <f>F7*0.075</f>
    </nc>
  </rcc>
  <rcc rId="31661" sId="13">
    <oc r="G6">
      <f>G7*0.0754</f>
    </oc>
    <nc r="G6">
      <f>G7*0.075</f>
    </nc>
  </rcc>
  <rcc rId="31662" sId="13" numFmtId="4">
    <oc r="E10">
      <v>93202</v>
    </oc>
    <nc r="E10">
      <v>64654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564" sId="16">
    <nc r="E20">
      <v>40926</v>
    </nc>
  </rcc>
  <rcc rId="32565" sId="16" odxf="1" dxf="1" numFmtId="19">
    <nc r="I19">
      <v>45159</v>
    </nc>
    <odxf>
      <numFmt numFmtId="0" formatCode="General"/>
    </odxf>
    <ndxf>
      <numFmt numFmtId="19" formatCode="dd/mm/yyyy"/>
    </ndxf>
  </rcc>
  <rfmt sheetId="16" sqref="I19:I20">
    <dxf>
      <alignment horizontal="left" readingOrder="0"/>
    </dxf>
  </rfmt>
  <rcc rId="32566" sId="16">
    <nc r="I20">
      <v>40782</v>
    </nc>
  </rcc>
  <rfmt sheetId="16" sqref="I20">
    <dxf>
      <alignment vertical="top" readingOrder="0"/>
    </dxf>
  </rfmt>
  <rfmt sheetId="16" sqref="I20">
    <dxf>
      <alignment vertical="center" readingOrder="0"/>
    </dxf>
  </rfmt>
  <rfmt sheetId="16" sqref="I19:I20" start="0" length="2147483647">
    <dxf>
      <font>
        <sz val="9"/>
      </font>
    </dxf>
  </rfmt>
  <rfmt sheetId="16" sqref="I19:I20" start="0" length="2147483647">
    <dxf>
      <font>
        <b/>
      </font>
    </dxf>
  </rfmt>
  <rfmt sheetId="16" sqref="I19:I20">
    <dxf>
      <alignment vertical="center" readingOrder="0"/>
    </dxf>
  </rfmt>
  <rfmt sheetId="16" sqref="I19:I20">
    <dxf>
      <alignment vertical="bottom" readingOrder="0"/>
    </dxf>
  </rfmt>
  <rfmt sheetId="16" sqref="I19:I20">
    <dxf>
      <alignment horizontal="center" readingOrder="0"/>
    </dxf>
  </rfmt>
  <rfmt sheetId="16" sqref="I20">
    <dxf>
      <alignment vertical="center" readingOrder="0"/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580" sId="2">
    <nc r="E6">
      <v>1140</v>
    </nc>
  </rcc>
  <rcc rId="32581" sId="2">
    <nc r="E7">
      <v>23270</v>
    </nc>
  </rcc>
  <rcc rId="32582" sId="2">
    <nc r="E8">
      <v>20705</v>
    </nc>
  </rcc>
  <rcc rId="32583" sId="2">
    <nc r="E9">
      <v>25355</v>
    </nc>
  </rcc>
  <rfmt sheetId="2" sqref="E10">
    <dxf>
      <fill>
        <patternFill>
          <bgColor rgb="FFFFFF00"/>
        </patternFill>
      </fill>
    </dxf>
  </rfmt>
  <rfmt sheetId="2" sqref="E10">
    <dxf>
      <fill>
        <patternFill>
          <bgColor rgb="FFFF0000"/>
        </patternFill>
      </fill>
    </dxf>
  </rfmt>
  <rcc rId="32584" sId="2">
    <nc r="E11">
      <v>27005</v>
    </nc>
  </rcc>
  <rcc rId="32585" sId="2">
    <nc r="E12">
      <v>20450</v>
    </nc>
  </rcc>
  <rcc rId="32586" sId="2">
    <nc r="E13">
      <v>31205</v>
    </nc>
  </rcc>
  <rcc rId="32587" sId="2">
    <nc r="E14">
      <v>21655</v>
    </nc>
  </rcc>
  <rcc rId="32588" sId="2">
    <nc r="E15">
      <v>41170</v>
    </nc>
  </rcc>
  <rcc rId="32589" sId="2">
    <nc r="E16">
      <v>43485</v>
    </nc>
  </rcc>
  <rcc rId="32590" sId="2">
    <nc r="E17">
      <v>35300</v>
    </nc>
  </rcc>
  <rcc rId="32591" sId="2">
    <nc r="E18">
      <v>17200</v>
    </nc>
  </rcc>
  <rcc rId="32592" sId="2">
    <nc r="E19">
      <v>2695</v>
    </nc>
  </rcc>
  <rcc rId="32593" sId="2">
    <nc r="E20">
      <v>2600</v>
    </nc>
  </rcc>
  <rcc rId="32594" sId="2">
    <nc r="E21">
      <v>28695</v>
    </nc>
  </rcc>
  <rcc rId="32595" sId="2">
    <nc r="E22">
      <v>7370</v>
    </nc>
  </rcc>
  <rcc rId="32596" sId="2">
    <nc r="E23">
      <v>880</v>
    </nc>
  </rcc>
  <rcc rId="32597" sId="2">
    <nc r="E24">
      <v>8665</v>
    </nc>
  </rcc>
  <rcc rId="32598" sId="2">
    <nc r="E25">
      <v>14425</v>
    </nc>
  </rcc>
  <rcc rId="32599" sId="2">
    <nc r="E26">
      <v>13505</v>
    </nc>
  </rcc>
  <rcc rId="32600" sId="2">
    <nc r="E27">
      <v>50190</v>
    </nc>
  </rcc>
  <rcc rId="32601" sId="2">
    <nc r="E28">
      <v>12135</v>
    </nc>
  </rcc>
  <rcc rId="32602" sId="2">
    <nc r="E29">
      <v>63245</v>
    </nc>
  </rcc>
  <rcc rId="32603" sId="2">
    <nc r="E30">
      <v>8525</v>
    </nc>
  </rcc>
  <rcc rId="32604" sId="2">
    <nc r="E31">
      <v>2485</v>
    </nc>
  </rcc>
  <rcc rId="32605" sId="2">
    <nc r="E32">
      <v>25815</v>
    </nc>
  </rcc>
  <rcc rId="32606" sId="2">
    <nc r="E34">
      <v>48575</v>
    </nc>
  </rcc>
  <rcc rId="32607" sId="2">
    <nc r="E35">
      <v>56510</v>
    </nc>
  </rcc>
  <rcc rId="32608" sId="2">
    <nc r="E36">
      <v>14470</v>
    </nc>
  </rcc>
  <rcc rId="32609" sId="2">
    <nc r="E37">
      <v>36395</v>
    </nc>
  </rcc>
  <rcc rId="32610" sId="2">
    <nc r="E38">
      <v>42855</v>
    </nc>
  </rcc>
  <rcc rId="32611" sId="2">
    <nc r="E39">
      <v>31950</v>
    </nc>
  </rcc>
  <rcc rId="32612" sId="2">
    <nc r="E40">
      <v>29945</v>
    </nc>
  </rcc>
  <rcc rId="32613" sId="2">
    <nc r="E41">
      <v>31525</v>
    </nc>
  </rcc>
  <rcc rId="32614" sId="2">
    <nc r="E42">
      <v>31315</v>
    </nc>
  </rcc>
  <rcc rId="32615" sId="2">
    <nc r="E43">
      <v>6415</v>
    </nc>
  </rcc>
  <rcc rId="32616" sId="2">
    <nc r="E44">
      <v>34495</v>
    </nc>
  </rcc>
  <rcc rId="32617" sId="2">
    <nc r="E45">
      <v>24295</v>
    </nc>
  </rcc>
  <rcc rId="32618" sId="2">
    <nc r="E46">
      <v>42665</v>
    </nc>
  </rcc>
  <rcc rId="32619" sId="2">
    <nc r="E47">
      <v>53170</v>
    </nc>
  </rcc>
  <rcc rId="32620" sId="2">
    <nc r="E48">
      <v>41995</v>
    </nc>
  </rcc>
  <rcc rId="32621" sId="2">
    <nc r="E49">
      <v>89430</v>
    </nc>
  </rcc>
  <rcc rId="32622" sId="2">
    <nc r="E50">
      <v>78320</v>
    </nc>
  </rcc>
  <rcc rId="32623" sId="2">
    <nc r="E51">
      <v>10050</v>
    </nc>
  </rcc>
  <rcc rId="32624" sId="2">
    <nc r="E52">
      <v>11655</v>
    </nc>
  </rcc>
  <rcc rId="32625" sId="2">
    <nc r="E53">
      <v>20790</v>
    </nc>
  </rcc>
  <rcc rId="32626" sId="2">
    <nc r="E54">
      <v>11675</v>
    </nc>
  </rcc>
  <rcc rId="32627" sId="2">
    <nc r="E55">
      <v>45045</v>
    </nc>
  </rcc>
  <rcc rId="32628" sId="2">
    <nc r="E56">
      <v>11305</v>
    </nc>
  </rcc>
  <rcc rId="32629" sId="2">
    <nc r="E58">
      <v>23630</v>
    </nc>
  </rcc>
  <rcc rId="32630" sId="2">
    <nc r="E59">
      <v>23115</v>
    </nc>
  </rcc>
  <rcc rId="32631" sId="2">
    <nc r="E60">
      <v>13255</v>
    </nc>
  </rcc>
  <rcc rId="32632" sId="2">
    <nc r="E61">
      <v>70760</v>
    </nc>
  </rcc>
  <rcc rId="32633" sId="2">
    <nc r="E62">
      <v>14025</v>
    </nc>
  </rcc>
  <rcc rId="32634" sId="2">
    <nc r="E63">
      <v>2145</v>
    </nc>
  </rcc>
  <rcc rId="32635" sId="2">
    <nc r="E64">
      <v>20395</v>
    </nc>
  </rcc>
  <rcc rId="32636" sId="2">
    <nc r="E65">
      <v>66645</v>
    </nc>
  </rcc>
  <rcc rId="32637" sId="2">
    <nc r="E66">
      <v>31430</v>
    </nc>
  </rcc>
  <rcc rId="32638" sId="2">
    <nc r="E67">
      <v>7935</v>
    </nc>
  </rcc>
  <rcc rId="32639" sId="2">
    <nc r="E68">
      <v>27210</v>
    </nc>
  </rcc>
  <rcc rId="32640" sId="2">
    <nc r="E69">
      <v>55475</v>
    </nc>
  </rcc>
  <rcc rId="32641" sId="2">
    <nc r="E70">
      <v>86915</v>
    </nc>
  </rcc>
  <rcc rId="32642" sId="2">
    <nc r="E71">
      <v>37040</v>
    </nc>
  </rcc>
  <rcc rId="32643" sId="2">
    <nc r="E72">
      <v>6205</v>
    </nc>
  </rcc>
  <rcc rId="32644" sId="2">
    <nc r="E73">
      <v>57325</v>
    </nc>
  </rcc>
  <rcc rId="32645" sId="2">
    <nc r="E74">
      <v>9895</v>
    </nc>
  </rcc>
  <rcc rId="32646" sId="2">
    <nc r="E75">
      <v>275</v>
    </nc>
  </rcc>
  <rcc rId="32647" sId="2">
    <nc r="E76">
      <v>26500</v>
    </nc>
  </rcc>
  <rcc rId="32648" sId="2">
    <nc r="E77">
      <v>19060</v>
    </nc>
  </rcc>
  <rcc rId="32649" sId="2">
    <nc r="E78">
      <v>36830</v>
    </nc>
  </rcc>
  <rcc rId="32650" sId="2">
    <nc r="E79">
      <v>8055</v>
    </nc>
  </rcc>
  <rcc rId="32651" sId="2">
    <nc r="E80">
      <v>28510</v>
    </nc>
  </rcc>
  <rcc rId="32652" sId="2">
    <nc r="E81">
      <v>10745</v>
    </nc>
  </rcc>
  <rcc rId="32653" sId="2">
    <nc r="E83">
      <v>7835</v>
    </nc>
  </rcc>
  <rcc rId="32654" sId="2">
    <nc r="E84">
      <v>12835</v>
    </nc>
  </rcc>
  <rcc rId="32655" sId="2">
    <nc r="E85">
      <v>9540</v>
    </nc>
  </rcc>
  <rcc rId="32656" sId="2">
    <nc r="E86">
      <v>37295</v>
    </nc>
  </rcc>
  <rcc rId="32657" sId="2">
    <nc r="E87">
      <v>35825</v>
    </nc>
  </rcc>
  <rcc rId="32658" sId="2">
    <nc r="E88">
      <v>19190</v>
    </nc>
  </rcc>
  <rcc rId="32659" sId="2">
    <nc r="E89">
      <v>68090</v>
    </nc>
  </rcc>
  <rcc rId="32660" sId="2">
    <nc r="E90">
      <v>61110</v>
    </nc>
  </rcc>
  <rcc rId="32661" sId="2">
    <nc r="E91">
      <v>14060</v>
    </nc>
  </rcc>
  <rcc rId="32662" sId="2">
    <nc r="E92">
      <v>12525</v>
    </nc>
  </rcc>
  <rcc rId="32663" sId="2">
    <nc r="E93">
      <v>730</v>
    </nc>
  </rcc>
  <rcc rId="32664" sId="2">
    <nc r="E94">
      <v>37375</v>
    </nc>
  </rcc>
  <rcc rId="32665" sId="2">
    <nc r="E95">
      <v>14130</v>
    </nc>
  </rcc>
  <rcc rId="32666" sId="2">
    <nc r="E96">
      <v>41785</v>
    </nc>
  </rcc>
  <rcc rId="32667" sId="2">
    <nc r="E97">
      <v>25185</v>
    </nc>
  </rcc>
  <rcc rId="32668" sId="2">
    <nc r="E98">
      <v>10955</v>
    </nc>
  </rcc>
  <rcc rId="32669" sId="2">
    <nc r="E99">
      <v>12780</v>
    </nc>
  </rcc>
  <rcc rId="32670" sId="2">
    <nc r="E100">
      <v>4895</v>
    </nc>
  </rcc>
  <rcc rId="32671" sId="2">
    <nc r="E101">
      <v>14185</v>
    </nc>
  </rcc>
  <rcc rId="32672" sId="2">
    <nc r="E102">
      <v>52880</v>
    </nc>
  </rcc>
  <rcc rId="32673" sId="2">
    <nc r="E103">
      <v>6535</v>
    </nc>
  </rcc>
  <rcc rId="32674" sId="2">
    <nc r="E104">
      <v>22940</v>
    </nc>
  </rcc>
  <rcc rId="32675" sId="2">
    <nc r="E105">
      <v>20950</v>
    </nc>
  </rcc>
  <rcc rId="32676" sId="2">
    <nc r="E106">
      <v>92355</v>
    </nc>
  </rcc>
  <rcc rId="32677" sId="2">
    <nc r="E107">
      <v>11055</v>
    </nc>
  </rcc>
  <rcc rId="32678" sId="2">
    <nc r="E108">
      <v>30475</v>
    </nc>
  </rcc>
  <rcc rId="32679" sId="2">
    <nc r="E109">
      <v>21680</v>
    </nc>
  </rcc>
  <rcc rId="32680" sId="2">
    <nc r="E110">
      <v>11035</v>
    </nc>
  </rcc>
  <rcc rId="32681" sId="2">
    <nc r="E111">
      <v>24285</v>
    </nc>
  </rcc>
  <rcc rId="32682" sId="2">
    <nc r="E112">
      <v>17085</v>
    </nc>
  </rcc>
  <rcc rId="32683" sId="2">
    <nc r="E113">
      <v>57050</v>
    </nc>
  </rcc>
  <rcc rId="32684" sId="2">
    <nc r="E114">
      <v>15900</v>
    </nc>
  </rcc>
  <rcc rId="32685" sId="2">
    <nc r="E115">
      <v>49090</v>
    </nc>
  </rcc>
  <rcc rId="32686" sId="2">
    <nc r="E116">
      <v>21135</v>
    </nc>
  </rcc>
  <rcc rId="32687" sId="2">
    <nc r="E117">
      <v>8430</v>
    </nc>
  </rcc>
  <rcc rId="32688" sId="2">
    <nc r="E10">
      <v>110680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702" sId="3">
    <nc r="E7">
      <v>13430</v>
    </nc>
  </rcc>
  <rcc rId="32703" sId="3">
    <nc r="E8">
      <v>815</v>
    </nc>
  </rcc>
  <rcc rId="32704" sId="3">
    <nc r="E9">
      <v>15270</v>
    </nc>
  </rcc>
  <rcc rId="32705" sId="3">
    <nc r="E10">
      <v>14020</v>
    </nc>
  </rcc>
  <rcc rId="32706" sId="3">
    <nc r="E11">
      <v>920</v>
    </nc>
  </rcc>
  <rcc rId="32707" sId="3">
    <nc r="E12">
      <v>29040</v>
    </nc>
  </rcc>
  <rcc rId="32708" sId="3">
    <nc r="E13">
      <v>11340</v>
    </nc>
  </rcc>
  <rcc rId="32709" sId="3">
    <nc r="E14">
      <v>18820</v>
    </nc>
  </rcc>
  <rcc rId="32710" sId="3">
    <nc r="E15">
      <v>4065</v>
    </nc>
  </rcc>
  <rcc rId="32711" sId="3">
    <nc r="E16">
      <v>77555</v>
    </nc>
  </rcc>
  <rcc rId="32712" sId="3">
    <nc r="E17">
      <v>40970</v>
    </nc>
  </rcc>
  <rcc rId="32713" sId="3">
    <nc r="E18">
      <v>15510</v>
    </nc>
  </rcc>
  <rcc rId="32714" sId="3">
    <nc r="E19">
      <v>154850</v>
    </nc>
  </rcc>
  <rcc rId="32715" sId="3">
    <nc r="E20">
      <v>6055</v>
    </nc>
  </rcc>
  <rcc rId="32716" sId="3">
    <nc r="E21">
      <v>13680</v>
    </nc>
  </rcc>
  <rcc rId="32717" sId="3">
    <nc r="E22">
      <v>13235</v>
    </nc>
  </rcc>
  <rcc rId="32718" sId="3">
    <nc r="E23">
      <v>38240</v>
    </nc>
  </rcc>
  <rcc rId="32719" sId="3">
    <nc r="E24">
      <v>53835</v>
    </nc>
  </rcc>
  <rcc rId="32720" sId="3">
    <nc r="E25">
      <v>12040</v>
    </nc>
  </rcc>
  <rcc rId="32721" sId="3">
    <nc r="E26">
      <v>15</v>
    </nc>
  </rcc>
  <rcc rId="32722" sId="3">
    <nc r="E27">
      <v>34545</v>
    </nc>
  </rcc>
  <rfmt sheetId="3" sqref="E27">
    <dxf>
      <fill>
        <patternFill>
          <bgColor rgb="FFFF0000"/>
        </patternFill>
      </fill>
    </dxf>
  </rfmt>
  <rcc rId="32723" sId="3">
    <nc r="E28">
      <v>31915</v>
    </nc>
  </rcc>
  <rcc rId="32724" sId="3">
    <nc r="E29">
      <v>32440</v>
    </nc>
  </rcc>
  <rcc rId="32725" sId="3">
    <nc r="E30">
      <v>31245</v>
    </nc>
  </rcc>
  <rcc rId="32726" sId="3">
    <nc r="E31">
      <v>64725</v>
    </nc>
  </rcc>
  <rfmt sheetId="3" sqref="E27">
    <dxf>
      <fill>
        <patternFill>
          <bgColor theme="0"/>
        </patternFill>
      </fill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727" sId="4">
    <nc r="E7">
      <v>8275</v>
    </nc>
  </rcc>
  <rcc rId="32728" sId="4">
    <nc r="E8">
      <v>52480</v>
    </nc>
  </rcc>
  <rcc rId="32729" sId="4">
    <nc r="E9">
      <v>5770</v>
    </nc>
  </rcc>
  <rcc rId="32730" sId="4">
    <nc r="E10">
      <v>23100</v>
    </nc>
  </rcc>
  <rcc rId="32731" sId="4">
    <nc r="E11">
      <v>13700</v>
    </nc>
  </rcc>
  <rcc rId="32732" sId="4">
    <nc r="E12">
      <v>46165</v>
    </nc>
  </rcc>
  <rcc rId="32733" sId="4">
    <nc r="E13">
      <v>17485</v>
    </nc>
  </rcc>
  <rcc rId="32734" sId="4">
    <nc r="E14">
      <v>9560</v>
    </nc>
  </rcc>
  <rcc rId="32735" sId="4">
    <nc r="E15">
      <v>27720</v>
    </nc>
  </rcc>
  <rcc rId="32736" sId="4">
    <nc r="E16">
      <v>28415</v>
    </nc>
  </rcc>
  <rcc rId="32737" sId="4">
    <nc r="E17">
      <v>30790</v>
    </nc>
  </rcc>
  <rcc rId="32738" sId="4">
    <nc r="E18">
      <v>33400</v>
    </nc>
  </rcc>
  <rcc rId="32739" sId="4">
    <nc r="E19">
      <v>53810</v>
    </nc>
  </rcc>
  <rcc rId="32740" sId="4">
    <nc r="E20">
      <v>4330</v>
    </nc>
  </rcc>
  <rcc rId="32741" sId="4">
    <nc r="E21">
      <v>8885</v>
    </nc>
  </rcc>
  <rcc rId="32742" sId="4">
    <nc r="E22">
      <v>22395</v>
    </nc>
  </rcc>
  <rcc rId="32743" sId="4">
    <nc r="E23">
      <v>49177</v>
    </nc>
  </rcc>
  <rcc rId="32744" sId="4">
    <nc r="E24">
      <v>30385</v>
    </nc>
  </rcc>
  <rcc rId="32745" sId="4">
    <nc r="E25">
      <v>34600</v>
    </nc>
  </rcc>
  <rcc rId="32746" sId="4">
    <nc r="E26">
      <v>16980</v>
    </nc>
  </rcc>
  <rcc rId="32747" sId="4">
    <nc r="E27">
      <v>15345</v>
    </nc>
  </rcc>
  <rcc rId="32748" sId="4">
    <nc r="E28">
      <v>58035</v>
    </nc>
  </rcc>
  <rcc rId="32749" sId="4">
    <nc r="E29">
      <v>34465</v>
    </nc>
  </rcc>
  <rcc rId="32750" sId="4">
    <nc r="E31">
      <v>22000</v>
    </nc>
  </rcc>
  <rcc rId="32751" sId="4">
    <nc r="E32">
      <v>29945</v>
    </nc>
  </rcc>
  <rcc rId="32752" sId="4">
    <nc r="E33">
      <v>38425</v>
    </nc>
  </rcc>
  <rcc rId="32753" sId="4">
    <nc r="E34">
      <v>19285</v>
    </nc>
  </rcc>
  <rcc rId="32754" sId="4">
    <nc r="E35">
      <v>11775</v>
    </nc>
  </rcc>
  <rfmt sheetId="4" sqref="E35">
    <dxf>
      <fill>
        <patternFill>
          <bgColor rgb="FFFF0000"/>
        </patternFill>
      </fill>
    </dxf>
  </rfmt>
  <rcc rId="32755" sId="4">
    <nc r="E36">
      <v>48840</v>
    </nc>
  </rcc>
  <rcc rId="32756" sId="4">
    <nc r="E37">
      <v>38990</v>
    </nc>
  </rcc>
  <rcc rId="32757" sId="4">
    <nc r="E38">
      <v>12340</v>
    </nc>
  </rcc>
  <rcc rId="32758" sId="4">
    <nc r="E39">
      <v>42570</v>
    </nc>
  </rcc>
  <rcc rId="32759" sId="4">
    <nc r="E40">
      <v>37780</v>
    </nc>
  </rcc>
  <rcc rId="32760" sId="4">
    <nc r="E41">
      <v>4305</v>
    </nc>
  </rcc>
  <rcc rId="32761" sId="4">
    <nc r="E42">
      <v>100780</v>
    </nc>
  </rcc>
  <rcc rId="32762" sId="4">
    <nc r="E43">
      <v>9815</v>
    </nc>
  </rcc>
  <rcc rId="32763" sId="4">
    <nc r="E44">
      <v>2280</v>
    </nc>
  </rcc>
  <rcc rId="32764" sId="4">
    <nc r="E45">
      <v>87935</v>
    </nc>
  </rcc>
  <rcc rId="32765" sId="4">
    <nc r="E46">
      <v>9025</v>
    </nc>
  </rcc>
  <rcc rId="32766" sId="4">
    <nc r="E47">
      <v>11525</v>
    </nc>
  </rcc>
  <rcc rId="32767" sId="4">
    <nc r="E48">
      <v>54785</v>
    </nc>
  </rcc>
  <rcc rId="32768" sId="4">
    <nc r="E49">
      <v>14770</v>
    </nc>
  </rcc>
  <rcc rId="32769" sId="4">
    <nc r="E50">
      <v>32175</v>
    </nc>
  </rcc>
  <rcc rId="32770" sId="4">
    <nc r="E51">
      <v>15800</v>
    </nc>
  </rcc>
  <rcc rId="32771" sId="4">
    <nc r="E52">
      <v>9875</v>
    </nc>
  </rcc>
  <rcc rId="32772" sId="4">
    <nc r="E53">
      <v>19895</v>
    </nc>
  </rcc>
  <rcc rId="32773" sId="4">
    <nc r="E54">
      <v>6015</v>
    </nc>
  </rcc>
  <rcc rId="32774" sId="4">
    <nc r="E55">
      <v>54290</v>
    </nc>
  </rcc>
  <rcc rId="32775" sId="4">
    <nc r="E56">
      <v>51640</v>
    </nc>
  </rcc>
  <rcc rId="32776" sId="4">
    <nc r="E57">
      <v>5785</v>
    </nc>
  </rcc>
  <rcc rId="32777" sId="4">
    <nc r="E58">
      <v>28915</v>
    </nc>
  </rcc>
  <rcc rId="32778" sId="4">
    <nc r="E59">
      <v>13160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779" sId="5">
    <nc r="E6">
      <v>14180</v>
    </nc>
  </rcc>
  <rcc rId="32780" sId="5">
    <nc r="E7">
      <v>5740</v>
    </nc>
  </rcc>
  <rcc rId="32781" sId="5">
    <nc r="E8">
      <v>16460</v>
    </nc>
  </rcc>
  <rcc rId="32782" sId="5">
    <nc r="E9">
      <v>11175</v>
    </nc>
  </rcc>
  <rcc rId="32783" sId="5">
    <nc r="E10">
      <v>20860</v>
    </nc>
  </rcc>
  <rcc rId="32784" sId="5">
    <nc r="E11">
      <v>45690</v>
    </nc>
  </rcc>
  <rcc rId="32785" sId="5">
    <nc r="E12">
      <v>20900</v>
    </nc>
  </rcc>
  <rcc rId="32786" sId="5">
    <nc r="E13">
      <v>13950</v>
    </nc>
  </rcc>
  <rcc rId="32787" sId="5">
    <nc r="E15">
      <v>20265</v>
    </nc>
  </rcc>
  <rcc rId="32788" sId="5">
    <nc r="E16">
      <v>7195</v>
    </nc>
  </rcc>
  <rcc rId="32789" sId="5">
    <nc r="E17">
      <v>33095</v>
    </nc>
  </rcc>
  <rcc rId="32790" sId="5">
    <nc r="E18">
      <v>18995</v>
    </nc>
  </rcc>
  <rcc rId="32791" sId="5">
    <nc r="E19">
      <v>13915</v>
    </nc>
  </rcc>
  <rcc rId="32792" sId="5">
    <nc r="E20">
      <v>53715</v>
    </nc>
  </rcc>
  <rcc rId="32793" sId="5">
    <nc r="E21">
      <v>70740</v>
    </nc>
  </rcc>
  <rcc rId="32794" sId="5">
    <nc r="E22">
      <v>54580</v>
    </nc>
  </rcc>
  <rcc rId="32795" sId="5">
    <nc r="E23">
      <v>11780</v>
    </nc>
  </rcc>
  <rcc rId="32796" sId="5">
    <nc r="E24">
      <v>8270</v>
    </nc>
  </rcc>
  <rcc rId="32797" sId="5">
    <nc r="E25">
      <v>14560</v>
    </nc>
  </rcc>
  <rcc rId="32798" sId="5">
    <nc r="E26">
      <v>9235</v>
    </nc>
  </rcc>
  <rcc rId="32799" sId="5">
    <nc r="E27">
      <v>4470</v>
    </nc>
  </rcc>
  <rcc rId="32800" sId="5">
    <nc r="E28">
      <v>6865</v>
    </nc>
  </rcc>
  <rcc rId="32801" sId="5">
    <nc r="E29">
      <v>22665</v>
    </nc>
  </rcc>
  <rcc rId="32802" sId="5">
    <nc r="E30">
      <v>62445</v>
    </nc>
  </rcc>
  <rcc rId="32803" sId="5">
    <nc r="E31">
      <v>20500</v>
    </nc>
  </rcc>
  <rcc rId="32804" sId="5">
    <nc r="E32">
      <v>19295</v>
    </nc>
  </rcc>
  <rcc rId="32805" sId="5">
    <nc r="E33">
      <v>55610</v>
    </nc>
  </rcc>
  <rcc rId="32806" sId="5">
    <nc r="E34">
      <v>13970</v>
    </nc>
  </rcc>
  <rcc rId="32807" sId="5">
    <nc r="E35">
      <v>10965</v>
    </nc>
  </rcc>
  <rcc rId="32808" sId="5">
    <nc r="E36">
      <v>70275</v>
    </nc>
  </rcc>
  <rcc rId="32809" sId="5">
    <nc r="E37">
      <v>27525</v>
    </nc>
  </rcc>
  <rcc rId="32810" sId="5">
    <nc r="E38">
      <v>92760</v>
    </nc>
  </rcc>
  <rcc rId="32811" sId="5">
    <nc r="E39">
      <v>12670</v>
    </nc>
  </rcc>
  <rcc rId="32812" sId="5">
    <nc r="E40">
      <v>65110</v>
    </nc>
  </rcc>
  <rcc rId="32813" sId="5">
    <nc r="E41">
      <v>19655</v>
    </nc>
  </rcc>
  <rcc rId="32814" sId="5">
    <nc r="E42">
      <v>108625</v>
    </nc>
  </rcc>
  <rcc rId="32815" sId="5">
    <nc r="E43">
      <v>14535</v>
    </nc>
  </rcc>
  <rcc rId="32816" sId="5">
    <nc r="E44">
      <v>23655</v>
    </nc>
  </rcc>
  <rcc rId="32817" sId="5">
    <nc r="E45">
      <v>20405</v>
    </nc>
  </rcc>
  <rcc rId="32818" sId="5">
    <nc r="E46">
      <v>580</v>
    </nc>
  </rcc>
  <rcc rId="32819" sId="5">
    <nc r="E47">
      <v>11330</v>
    </nc>
  </rcc>
  <rcc rId="32820" sId="5">
    <nc r="E48">
      <v>25645</v>
    </nc>
  </rcc>
  <rcc rId="32821" sId="5">
    <nc r="E49">
      <v>35095</v>
    </nc>
  </rcc>
  <rcc rId="32822" sId="5">
    <nc r="E50">
      <v>19630</v>
    </nc>
  </rcc>
  <rcc rId="32823" sId="5">
    <nc r="E51">
      <v>2645</v>
    </nc>
  </rcc>
  <rcc rId="32824" sId="5">
    <nc r="E52">
      <v>22840</v>
    </nc>
  </rcc>
  <rcc rId="32825" sId="5">
    <nc r="E53">
      <v>36810</v>
    </nc>
  </rcc>
  <rcc rId="32826" sId="5">
    <nc r="E54">
      <v>42830</v>
    </nc>
  </rcc>
  <rcc rId="32827" sId="5">
    <nc r="E55">
      <v>8770</v>
    </nc>
  </rcc>
  <rcc rId="32828" sId="5">
    <nc r="E56">
      <v>265605</v>
    </nc>
  </rcc>
  <rcc rId="32829" sId="5">
    <nc r="E57">
      <v>32270</v>
    </nc>
  </rcc>
  <rcc rId="32830" sId="5">
    <nc r="E58">
      <v>9055</v>
    </nc>
  </rcc>
  <rcc rId="32831" sId="5">
    <nc r="E59">
      <v>67110</v>
    </nc>
  </rcc>
  <rcc rId="32832" sId="5">
    <nc r="E61">
      <v>3910</v>
    </nc>
  </rcc>
  <rcc rId="32833" sId="5">
    <nc r="E62">
      <v>8930</v>
    </nc>
  </rcc>
  <rcc rId="32834" sId="5">
    <nc r="E63">
      <v>1790</v>
    </nc>
  </rcc>
  <rcc rId="32835" sId="5">
    <nc r="E64">
      <v>20050</v>
    </nc>
  </rcc>
  <rcc rId="32836" sId="5">
    <nc r="E65">
      <v>7190</v>
    </nc>
  </rcc>
  <rcc rId="32837" sId="5">
    <nc r="E66">
      <v>23890</v>
    </nc>
  </rcc>
  <rcc rId="32838" sId="5">
    <nc r="E67">
      <v>29710</v>
    </nc>
  </rcc>
  <rcc rId="32839" sId="5">
    <nc r="E68">
      <v>5985</v>
    </nc>
  </rcc>
  <rcc rId="32840" sId="5">
    <nc r="E70">
      <v>20670</v>
    </nc>
  </rcc>
  <rcc rId="32841" sId="5">
    <nc r="E71">
      <v>36700</v>
    </nc>
  </rcc>
  <rcc rId="32842" sId="5">
    <nc r="E72">
      <v>33475</v>
    </nc>
  </rcc>
  <rcc rId="32843" sId="5">
    <nc r="E73">
      <v>3945</v>
    </nc>
  </rcc>
  <rcc rId="32844" sId="5">
    <nc r="E74">
      <v>7740</v>
    </nc>
  </rcc>
  <rcc rId="32845" sId="5">
    <nc r="E75">
      <v>5985</v>
    </nc>
  </rcc>
  <rcc rId="32846" sId="5">
    <nc r="E76">
      <v>59725</v>
    </nc>
  </rcc>
  <rcc rId="32847" sId="5">
    <nc r="E77">
      <v>12545</v>
    </nc>
  </rcc>
  <rcc rId="32848" sId="5">
    <nc r="E78">
      <v>12405</v>
    </nc>
  </rcc>
  <rcc rId="32849" sId="5">
    <nc r="E79">
      <v>9505</v>
    </nc>
  </rcc>
  <rcc rId="32850" sId="5">
    <nc r="E80">
      <v>7950</v>
    </nc>
  </rcc>
  <rcc rId="32851" sId="5">
    <nc r="E81">
      <v>10785</v>
    </nc>
  </rcc>
  <rcc rId="32852" sId="5">
    <nc r="E82">
      <v>2310</v>
    </nc>
  </rcc>
  <rcc rId="32853" sId="5">
    <nc r="E83">
      <v>15885</v>
    </nc>
  </rcc>
  <rcc rId="32854" sId="5">
    <nc r="E84">
      <v>170</v>
    </nc>
  </rcc>
  <rcc rId="32855" sId="5">
    <nc r="E85">
      <v>25870</v>
    </nc>
  </rcc>
  <rcc rId="32856" sId="5">
    <nc r="E86">
      <v>27440</v>
    </nc>
  </rcc>
  <rcc rId="32857" sId="5">
    <nc r="E87">
      <v>8905</v>
    </nc>
  </rcc>
  <rcc rId="32858" sId="5">
    <nc r="E88">
      <v>3105</v>
    </nc>
  </rcc>
  <rcc rId="32859" sId="5">
    <nc r="E89">
      <v>39880</v>
    </nc>
  </rcc>
  <rcc rId="32860" sId="5">
    <nc r="E90">
      <v>27550</v>
    </nc>
  </rcc>
  <rcc rId="32861" sId="5">
    <nc r="E91">
      <v>68540</v>
    </nc>
  </rcc>
  <rcc rId="32862" sId="5">
    <nc r="E92">
      <v>40895</v>
    </nc>
  </rcc>
  <rcc rId="32863" sId="5">
    <nc r="E94">
      <v>2395</v>
    </nc>
  </rcc>
  <rcc rId="32864" sId="5">
    <nc r="E95">
      <v>21270</v>
    </nc>
  </rcc>
  <rcc rId="32865" sId="5">
    <nc r="E96">
      <v>9145</v>
    </nc>
  </rcc>
  <rcc rId="32866" sId="5">
    <nc r="E97">
      <v>35020</v>
    </nc>
  </rcc>
  <rcc rId="32867" sId="5">
    <nc r="E98">
      <v>8735</v>
    </nc>
  </rcc>
  <rcc rId="32868" sId="5">
    <nc r="E99">
      <v>46645</v>
    </nc>
  </rcc>
  <rcc rId="32869" sId="5">
    <nc r="E100">
      <v>31480</v>
    </nc>
  </rcc>
  <rcc rId="32870" sId="5">
    <nc r="E101">
      <v>32375</v>
    </nc>
  </rcc>
  <rcc rId="32871" sId="5">
    <nc r="E102">
      <v>18120</v>
    </nc>
  </rcc>
  <rcc rId="32872" sId="5">
    <nc r="E103">
      <v>15190</v>
    </nc>
  </rcc>
  <rcc rId="32873" sId="5">
    <nc r="E104">
      <v>24235</v>
    </nc>
  </rcc>
  <rcc rId="32874" sId="5">
    <nc r="E105">
      <v>4640</v>
    </nc>
  </rcc>
  <rcc rId="32875" sId="5">
    <nc r="E106">
      <v>9745</v>
    </nc>
  </rcc>
  <rcc rId="32876" sId="5">
    <nc r="E107">
      <v>5480</v>
    </nc>
  </rcc>
  <rcc rId="32877" sId="5">
    <nc r="E108">
      <v>98725</v>
    </nc>
  </rcc>
  <rcc rId="32878" sId="5">
    <nc r="E109">
      <v>35270</v>
    </nc>
  </rcc>
  <rcc rId="32879" sId="5">
    <nc r="E110">
      <v>15680</v>
    </nc>
  </rcc>
  <rcc rId="32880" sId="5">
    <nc r="E111">
      <v>28465</v>
    </nc>
  </rcc>
  <rcc rId="32881" sId="5">
    <nc r="E112">
      <v>5905</v>
    </nc>
  </rcc>
  <rcc rId="32882" sId="5">
    <nc r="E113">
      <v>19985</v>
    </nc>
  </rcc>
  <rcc rId="32883" sId="5">
    <nc r="E114">
      <v>12685</v>
    </nc>
  </rcc>
  <rcc rId="32884" sId="5">
    <nc r="E115">
      <v>47805</v>
    </nc>
  </rcc>
  <rcc rId="32885" sId="5">
    <nc r="E116">
      <v>36860</v>
    </nc>
  </rcc>
  <rcc rId="32886" sId="5">
    <nc r="E117">
      <v>97490</v>
    </nc>
  </rcc>
  <rcc rId="32887" sId="5">
    <nc r="E118">
      <v>41620</v>
    </nc>
  </rcc>
  <rcc rId="32888" sId="5">
    <nc r="E119">
      <v>2880</v>
    </nc>
  </rcc>
  <rcc rId="32889" sId="5">
    <nc r="E120">
      <v>87815</v>
    </nc>
  </rcc>
  <rcc rId="32890" sId="5">
    <nc r="E121">
      <v>84310</v>
    </nc>
  </rcc>
  <rfmt sheetId="5" sqref="E121">
    <dxf>
      <fill>
        <patternFill>
          <bgColor rgb="FFFF0000"/>
        </patternFill>
      </fill>
    </dxf>
  </rfmt>
  <rcc rId="32891" sId="5">
    <nc r="E122">
      <v>16075</v>
    </nc>
  </rcc>
  <rcc rId="32892" sId="5">
    <nc r="E123">
      <v>5430</v>
    </nc>
  </rcc>
  <rcc rId="32893" sId="5">
    <nc r="E124">
      <v>9080</v>
    </nc>
  </rcc>
  <rcc rId="32894" sId="5">
    <nc r="E125">
      <v>10570</v>
    </nc>
  </rcc>
  <rcc rId="32895" sId="5">
    <nc r="E126">
      <v>32255</v>
    </nc>
  </rcc>
  <rcc rId="32896" sId="5">
    <nc r="E127">
      <v>63115</v>
    </nc>
  </rcc>
  <rcc rId="32897" sId="5">
    <nc r="E128">
      <v>10930</v>
    </nc>
  </rcc>
  <rcc rId="32898" sId="5">
    <nc r="E129">
      <v>16350</v>
    </nc>
  </rcc>
  <rcc rId="32899" sId="5">
    <nc r="E130">
      <v>12540</v>
    </nc>
  </rcc>
  <rcc rId="32900" sId="5">
    <nc r="E131">
      <v>8760</v>
    </nc>
  </rcc>
  <rcc rId="32901" sId="5">
    <nc r="E132">
      <v>9970</v>
    </nc>
  </rcc>
  <rcc rId="32902" sId="5">
    <nc r="E133">
      <v>19480</v>
    </nc>
  </rcc>
  <rcc rId="32903" sId="5">
    <nc r="E134">
      <v>18960</v>
    </nc>
  </rcc>
  <rcc rId="32904" sId="5">
    <nc r="E135">
      <v>31655</v>
    </nc>
  </rcc>
  <rcc rId="32905" sId="5">
    <nc r="E136">
      <v>59850</v>
    </nc>
  </rcc>
  <rcc rId="32906" sId="5">
    <nc r="E137">
      <v>29885</v>
    </nc>
  </rcc>
  <rcc rId="32907" sId="5">
    <nc r="E138">
      <v>29685</v>
    </nc>
  </rcc>
  <rcc rId="32908" sId="5">
    <nc r="E139">
      <v>41235</v>
    </nc>
  </rcc>
  <rcc rId="32909" sId="5">
    <nc r="E140">
      <v>19690</v>
    </nc>
  </rcc>
  <rcc rId="32910" sId="5">
    <nc r="E141">
      <v>9675</v>
    </nc>
  </rcc>
  <rcc rId="32911" sId="5">
    <nc r="E142">
      <v>28130</v>
    </nc>
  </rcc>
  <rcc rId="32912" sId="5">
    <nc r="E143">
      <v>42085</v>
    </nc>
  </rcc>
  <rcc rId="32913" sId="5">
    <nc r="E144">
      <v>59390</v>
    </nc>
  </rcc>
  <rcc rId="32914" sId="5">
    <nc r="E145">
      <v>11355</v>
    </nc>
  </rcc>
  <rcc rId="32915" sId="5">
    <nc r="E146">
      <v>13325</v>
    </nc>
  </rcc>
  <rcc rId="32916" sId="5">
    <nc r="E147">
      <v>31160</v>
    </nc>
  </rcc>
  <rcc rId="32917" sId="5">
    <nc r="E148">
      <v>13840</v>
    </nc>
  </rcc>
  <rcc rId="32918" sId="5">
    <nc r="E149">
      <v>40765</v>
    </nc>
  </rcc>
  <rfmt sheetId="5" sqref="E149:E150">
    <dxf>
      <fill>
        <patternFill>
          <bgColor rgb="FFFF0000"/>
        </patternFill>
      </fill>
    </dxf>
  </rfmt>
  <rcc rId="32919" sId="5">
    <nc r="E150">
      <v>40765</v>
    </nc>
  </rcc>
  <rcc rId="32920" sId="5">
    <nc r="E151">
      <v>45660</v>
    </nc>
  </rcc>
  <rcc rId="32921" sId="5">
    <nc r="E152">
      <v>23965</v>
    </nc>
  </rcc>
  <rcc rId="32922" sId="5">
    <nc r="E153">
      <v>1405</v>
    </nc>
  </rcc>
  <rcc rId="32923" sId="5">
    <nc r="E154">
      <v>29495</v>
    </nc>
  </rcc>
  <rcc rId="32924" sId="5">
    <nc r="E155">
      <v>78475</v>
    </nc>
  </rcc>
  <rcc rId="32925" sId="5">
    <nc r="E156">
      <v>26015</v>
    </nc>
  </rcc>
  <rcc rId="32926" sId="5">
    <nc r="E157">
      <v>37500</v>
    </nc>
  </rcc>
  <rcc rId="32927" sId="5">
    <nc r="E158">
      <v>5550</v>
    </nc>
  </rcc>
  <rcc rId="32928" sId="5">
    <nc r="E159">
      <v>8115</v>
    </nc>
  </rcc>
  <rcc rId="32929" sId="5">
    <nc r="E160">
      <v>15285</v>
    </nc>
  </rcc>
  <rcc rId="32930" sId="5">
    <nc r="E161">
      <v>92355</v>
    </nc>
  </rcc>
  <rcc rId="32931" sId="5">
    <nc r="E162">
      <v>75370</v>
    </nc>
  </rcc>
  <rcc rId="32932" sId="5">
    <nc r="E163">
      <v>21210</v>
    </nc>
  </rcc>
  <rcc rId="32933" sId="5">
    <nc r="E164">
      <v>46605</v>
    </nc>
  </rcc>
  <rcc rId="32934" sId="5">
    <nc r="E166">
      <v>24100</v>
    </nc>
  </rcc>
  <rcc rId="32935" sId="5">
    <nc r="E167">
      <v>1605</v>
    </nc>
  </rcc>
  <rcc rId="32936" sId="5">
    <nc r="E168">
      <v>13760</v>
    </nc>
  </rcc>
  <rcc rId="32937" sId="5">
    <nc r="E169">
      <v>13320</v>
    </nc>
  </rcc>
  <rcc rId="32938" sId="5">
    <nc r="E170">
      <v>11395</v>
    </nc>
  </rcc>
  <rcc rId="32939" sId="5">
    <nc r="E171">
      <v>71850</v>
    </nc>
  </rcc>
  <rcc rId="32940" sId="5">
    <nc r="E172">
      <v>40865</v>
    </nc>
  </rcc>
  <rcc rId="32941" sId="5">
    <nc r="E173">
      <v>20465</v>
    </nc>
  </rcc>
  <rcc rId="32942" sId="5">
    <nc r="E174">
      <v>10795</v>
    </nc>
  </rcc>
  <rcc rId="32943" sId="5">
    <nc r="E175">
      <v>53995</v>
    </nc>
  </rcc>
  <rcc rId="32944" sId="5">
    <nc r="E176">
      <v>45635</v>
    </nc>
  </rcc>
  <rcc rId="32945" sId="5">
    <nc r="E177">
      <v>34685</v>
    </nc>
  </rcc>
  <rcc rId="32946" sId="5">
    <nc r="E179">
      <v>50525</v>
    </nc>
  </rcc>
  <rcc rId="32947" sId="5">
    <nc r="E180">
      <v>39625</v>
    </nc>
  </rcc>
  <rcc rId="32948" sId="5">
    <nc r="E181">
      <v>10825</v>
    </nc>
  </rcc>
  <rcc rId="32949" sId="5">
    <nc r="E182">
      <v>9545</v>
    </nc>
  </rcc>
  <rcc rId="32950" sId="5">
    <nc r="E183">
      <v>32105</v>
    </nc>
  </rcc>
  <rcc rId="32951" sId="5">
    <nc r="E184">
      <v>24120</v>
    </nc>
  </rcc>
  <rcc rId="32952" sId="5">
    <nc r="E185">
      <v>11210</v>
    </nc>
  </rcc>
  <rcc rId="32953" sId="5">
    <nc r="E186">
      <v>19760</v>
    </nc>
  </rcc>
  <rcc rId="32954" sId="5">
    <nc r="E187">
      <v>40770</v>
    </nc>
  </rcc>
  <rcc rId="32955" sId="5">
    <nc r="E188">
      <v>13770</v>
    </nc>
  </rcc>
  <rcc rId="32956" sId="5">
    <nc r="E189">
      <v>124505</v>
    </nc>
  </rcc>
  <rcc rId="32957" sId="5">
    <nc r="E190">
      <v>8285</v>
    </nc>
  </rcc>
  <rcc rId="32958" sId="5">
    <nc r="E191">
      <v>27300</v>
    </nc>
  </rcc>
  <rcc rId="32959" sId="5">
    <nc r="E192">
      <v>34195</v>
    </nc>
  </rcc>
  <rcc rId="32960" sId="5">
    <nc r="E193">
      <v>28311</v>
    </nc>
  </rcc>
  <rcc rId="32961" sId="5">
    <nc r="E194">
      <v>10225</v>
    </nc>
  </rcc>
  <rcc rId="32962" sId="5">
    <nc r="E195">
      <v>10400</v>
    </nc>
  </rcc>
  <rcc rId="32963" sId="5">
    <nc r="E196">
      <v>23650</v>
    </nc>
  </rcc>
  <rcc rId="32964" sId="5">
    <nc r="E197">
      <v>9855</v>
    </nc>
  </rcc>
  <rcc rId="32965" sId="5">
    <nc r="E198">
      <v>18420</v>
    </nc>
  </rcc>
  <rcc rId="32966" sId="5">
    <nc r="E199">
      <v>16460</v>
    </nc>
  </rcc>
  <rcc rId="32967" sId="5">
    <nc r="E200">
      <v>23010</v>
    </nc>
  </rcc>
  <rcc rId="32968" sId="5">
    <nc r="E201">
      <v>16545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69" sId="5">
    <oc r="E121">
      <v>84310</v>
    </oc>
    <nc r="E121">
      <v>84535</v>
    </nc>
  </rcc>
  <rfmt sheetId="5" sqref="E121">
    <dxf>
      <fill>
        <patternFill>
          <bgColor theme="0"/>
        </patternFill>
      </fill>
    </dxf>
  </rfmt>
  <rcc rId="32970" sId="5">
    <oc r="E150">
      <v>40765</v>
    </oc>
    <nc r="E150">
      <v>39525</v>
    </nc>
  </rcc>
  <rfmt sheetId="5" sqref="E149:E151">
    <dxf>
      <fill>
        <patternFill>
          <bgColor theme="0"/>
        </patternFill>
      </fill>
    </dxf>
  </rfmt>
  <rcc rId="32971" sId="5">
    <oc r="F202">
      <f>SUM(F6:F201)</f>
    </oc>
    <nc r="F202">
      <f>SUM(F6:F201)</f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85" sId="2">
    <oc r="E10">
      <v>110680</v>
    </oc>
    <nc r="E10">
      <v>111105</v>
    </nc>
  </rcc>
  <rfmt sheetId="2" sqref="E10">
    <dxf>
      <fill>
        <patternFill>
          <bgColor theme="0"/>
        </patternFill>
      </fill>
    </dxf>
  </rfmt>
  <rcc rId="32986" sId="3">
    <oc r="E27">
      <v>34545</v>
    </oc>
    <nc r="E27">
      <v>34580</v>
    </nc>
  </rcc>
  <rcc rId="32987" sId="4">
    <oc r="E35">
      <v>11775</v>
    </oc>
    <nc r="E35">
      <v>11815</v>
    </nc>
  </rcc>
  <rfmt sheetId="4" sqref="E35">
    <dxf>
      <fill>
        <patternFill>
          <bgColor theme="0"/>
        </patternFill>
      </fill>
    </dxf>
  </rfmt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88" sId="10" numFmtId="34">
    <oc r="C8">
      <v>2261</v>
    </oc>
    <nc r="C8">
      <v>3040.3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349" sId="13">
    <oc r="E6">
      <f>E7*0.071</f>
    </oc>
    <nc r="E6">
      <f>E7*0.0704</f>
    </nc>
  </rcc>
  <rcc rId="30350" sId="13">
    <oc r="F6">
      <f>F7*0.071</f>
    </oc>
    <nc r="F6">
      <f>F7*0.0704</f>
    </nc>
  </rcc>
  <rcc rId="30351" sId="13">
    <oc r="G6">
      <f>G7*0.071</f>
    </oc>
    <nc r="G6">
      <f>G7*0.0704</f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002" sId="13" numFmtId="4">
    <oc r="D5">
      <v>4598.1099999999997</v>
    </oc>
    <nc r="D5">
      <v>4672.42</v>
    </nc>
  </rcc>
  <rcc rId="33003" sId="13" numFmtId="4">
    <oc r="D8">
      <v>279363</v>
    </oc>
    <nc r="D8">
      <v>283037</v>
    </nc>
  </rcc>
  <rcc rId="33004" sId="13">
    <oc r="E7">
      <f>1391-F7</f>
    </oc>
    <nc r="E7">
      <f>1377-F7</f>
    </nc>
  </rcc>
  <rcc rId="33005" sId="13">
    <oc r="F7">
      <f>151*3.23</f>
    </oc>
    <nc r="F7">
      <f>144*3.23</f>
    </nc>
  </rcc>
  <rcc rId="33006" sId="13">
    <oc r="F8">
      <f>151*4.33</f>
    </oc>
    <nc r="F8">
      <f>144*4.33</f>
    </nc>
  </rcc>
  <rcc rId="33007" sId="13">
    <oc r="E6">
      <f>E7*0.075</f>
    </oc>
    <nc r="E6">
      <f>E7*0.0776</f>
    </nc>
  </rcc>
  <rcc rId="33008" sId="13">
    <oc r="F6">
      <f>F7*0.075</f>
    </oc>
    <nc r="F6">
      <f>F7*0.0776</f>
    </nc>
  </rcc>
  <rcc rId="33009" sId="13">
    <oc r="G6">
      <f>G7*0.075</f>
    </oc>
    <nc r="G6">
      <f>G7*0.0776</f>
    </nc>
  </rcc>
  <rcc rId="33010" sId="13" numFmtId="4">
    <oc r="E8">
      <v>1437</v>
    </oc>
    <nc r="E8">
      <v>1596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3" sqref="F12" start="0" length="0">
    <dxf>
      <numFmt numFmtId="1" formatCode="0"/>
    </dxf>
  </rfmt>
  <rcc rId="33024" sId="13" numFmtId="4">
    <oc r="E10">
      <v>64654</v>
    </oc>
    <nc r="E10">
      <v>75964</v>
    </nc>
  </rcc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Под.6!$F$1:$F$206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051" sId="10">
    <oc r="A2" t="inlineStr">
      <is>
        <t>Июнь 2023 года</t>
      </is>
    </oc>
    <nc r="A2" t="inlineStr">
      <is>
        <t>Август 2023 года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065" sId="1">
    <oc r="A2" t="inlineStr">
      <is>
        <t>по потреблению электроэнергии за период с  22.07.2023г. по  21.08.2023г.</t>
      </is>
    </oc>
    <nc r="A2" t="inlineStr">
      <is>
        <t>по потреблению электроэнергии за период с  22.08.2023г. по  22.09.2023г.</t>
      </is>
    </nc>
  </rcc>
  <rcc rId="33066" sId="1">
    <oc r="C8">
      <v>7135</v>
    </oc>
    <nc r="C8">
      <v>7192</v>
    </nc>
  </rcc>
  <rcc rId="33067" sId="1">
    <oc r="C9">
      <v>3003</v>
    </oc>
    <nc r="C9">
      <v>3037</v>
    </nc>
  </rcc>
  <rcc rId="33068" sId="1">
    <oc r="C10">
      <v>14756</v>
    </oc>
    <nc r="C10">
      <v>14944</v>
    </nc>
  </rcc>
  <rcc rId="33069" sId="1">
    <oc r="C11">
      <v>19514</v>
    </oc>
    <nc r="C11">
      <v>19776</v>
    </nc>
  </rcc>
  <rcc rId="33070" sId="1">
    <oc r="D8">
      <v>7192</v>
    </oc>
    <nc r="D8"/>
  </rcc>
  <rcc rId="33071" sId="1">
    <oc r="D9">
      <v>3037</v>
    </oc>
    <nc r="D9"/>
  </rcc>
  <rcc rId="33072" sId="1">
    <oc r="D10">
      <v>14944</v>
    </oc>
    <nc r="D10"/>
  </rcc>
  <rcc rId="33073" sId="1">
    <oc r="D11">
      <v>19776</v>
    </oc>
    <nc r="D11"/>
  </rcc>
  <rcc rId="33074" sId="1">
    <oc r="C13">
      <v>7047</v>
    </oc>
    <nc r="C13">
      <v>7107</v>
    </nc>
  </rcc>
  <rcc rId="33075" sId="1">
    <oc r="C14">
      <v>5183</v>
    </oc>
    <nc r="C14">
      <v>5234</v>
    </nc>
  </rcc>
  <rcc rId="33076" sId="1">
    <oc r="C15">
      <v>4384</v>
    </oc>
    <nc r="C15">
      <v>4445</v>
    </nc>
  </rcc>
  <rcc rId="33077" sId="1">
    <oc r="C16">
      <v>7820</v>
    </oc>
    <nc r="C16">
      <v>7926</v>
    </nc>
  </rcc>
  <rcc rId="33078" sId="1">
    <oc r="D13">
      <v>7107</v>
    </oc>
    <nc r="D13"/>
  </rcc>
  <rcc rId="33079" sId="1">
    <oc r="D14">
      <v>5234</v>
    </oc>
    <nc r="D14"/>
  </rcc>
  <rcc rId="33080" sId="1">
    <oc r="D15">
      <v>4445</v>
    </oc>
    <nc r="D15"/>
  </rcc>
  <rcc rId="33081" sId="1">
    <oc r="D16">
      <v>7926</v>
    </oc>
    <nc r="D16"/>
  </rcc>
  <rcc rId="33082" sId="1">
    <oc r="C18">
      <v>12066</v>
    </oc>
    <nc r="C18">
      <v>12190</v>
    </nc>
  </rcc>
  <rcc rId="33083" sId="1">
    <oc r="C19">
      <v>3359</v>
    </oc>
    <nc r="C19">
      <v>3389</v>
    </nc>
  </rcc>
  <rcc rId="33084" sId="1">
    <oc r="C20">
      <v>10652</v>
    </oc>
    <nc r="C20">
      <v>10770</v>
    </nc>
  </rcc>
  <rcc rId="33085" sId="1">
    <oc r="C21">
      <v>13013</v>
    </oc>
    <nc r="C21">
      <v>13202</v>
    </nc>
  </rcc>
  <rcc rId="33086" sId="1">
    <oc r="D18">
      <v>12190</v>
    </oc>
    <nc r="D18"/>
  </rcc>
  <rcc rId="33087" sId="1">
    <oc r="D19">
      <v>3389</v>
    </oc>
    <nc r="D19"/>
  </rcc>
  <rcc rId="33088" sId="1">
    <oc r="D20">
      <v>10770</v>
    </oc>
    <nc r="D20"/>
  </rcc>
  <rcc rId="33089" sId="1">
    <oc r="D21">
      <v>13202</v>
    </oc>
    <nc r="D21"/>
  </rcc>
  <rcc rId="33090" sId="1">
    <oc r="C30">
      <v>4180</v>
    </oc>
    <nc r="C30">
      <v>4234</v>
    </nc>
  </rcc>
  <rcc rId="33091" sId="1">
    <oc r="C31">
      <v>3941</v>
    </oc>
    <nc r="C31">
      <v>4001</v>
    </nc>
  </rcc>
  <rcc rId="33092" sId="1">
    <oc r="C33">
      <v>19485</v>
    </oc>
    <nc r="C33">
      <v>19581</v>
    </nc>
  </rcc>
  <rcc rId="33093" sId="1">
    <oc r="C34">
      <v>14412</v>
    </oc>
    <nc r="C34">
      <v>14506</v>
    </nc>
  </rcc>
  <rfmt sheetId="1" sqref="C35" start="0" length="0">
    <dxf/>
  </rfmt>
  <rcc rId="33094" sId="1">
    <oc r="C36">
      <v>15482</v>
    </oc>
    <nc r="C36">
      <v>15626</v>
    </nc>
  </rcc>
  <rcc rId="33095" sId="1">
    <oc r="C37">
      <v>2592</v>
    </oc>
    <nc r="C37">
      <v>2623</v>
    </nc>
  </rcc>
  <rcc rId="33096" sId="1">
    <oc r="C38">
      <v>28714</v>
    </oc>
    <nc r="C38">
      <v>29046</v>
    </nc>
  </rcc>
  <rcc rId="33097" sId="1">
    <oc r="C39">
      <v>23720</v>
    </oc>
    <nc r="C39">
      <v>23992</v>
    </nc>
  </rcc>
  <rcc rId="33098" sId="1">
    <oc r="D30">
      <v>4234</v>
    </oc>
    <nc r="D30"/>
  </rcc>
  <rcc rId="33099" sId="1">
    <oc r="D31">
      <v>4001</v>
    </oc>
    <nc r="D31"/>
  </rcc>
  <rcc rId="33100" sId="1">
    <oc r="D33">
      <v>19581</v>
    </oc>
    <nc r="D33"/>
  </rcc>
  <rcc rId="33101" sId="1">
    <oc r="D34">
      <v>14506</v>
    </oc>
    <nc r="D34"/>
  </rcc>
  <rcc rId="33102" sId="1">
    <oc r="D36">
      <v>15626</v>
    </oc>
    <nc r="D36"/>
  </rcc>
  <rcc rId="33103" sId="1">
    <oc r="D37">
      <v>2623</v>
    </oc>
    <nc r="D37"/>
  </rcc>
  <rcc rId="33104" sId="1">
    <oc r="D38">
      <v>29046</v>
    </oc>
    <nc r="D38"/>
  </rcc>
  <rcc rId="33105" sId="1">
    <oc r="D39">
      <v>23992</v>
    </oc>
    <nc r="D39"/>
  </rcc>
  <rcc rId="33106" sId="1">
    <oc r="C45">
      <v>12654</v>
    </oc>
    <nc r="C45">
      <v>12858</v>
    </nc>
  </rcc>
  <rcc rId="33107" sId="1">
    <oc r="C46">
      <v>7436</v>
    </oc>
    <nc r="C46">
      <v>7525</v>
    </nc>
  </rcc>
  <rcc rId="33108" sId="1">
    <oc r="C47">
      <v>1455</v>
    </oc>
    <nc r="C47">
      <v>1472</v>
    </nc>
  </rcc>
  <rcc rId="33109" sId="1">
    <oc r="D45">
      <v>12858</v>
    </oc>
    <nc r="D45"/>
  </rcc>
  <rcc rId="33110" sId="1">
    <oc r="D46">
      <v>7525</v>
    </oc>
    <nc r="D46"/>
  </rcc>
  <rcc rId="33111" sId="1">
    <oc r="D47">
      <v>1472</v>
    </oc>
    <nc r="D47"/>
  </rcc>
  <rcc rId="33112" sId="2">
    <oc r="E2" t="inlineStr">
      <is>
        <t>Август</t>
      </is>
    </oc>
    <nc r="E2" t="inlineStr">
      <is>
        <t>Сентябрь</t>
      </is>
    </nc>
  </rcc>
  <rcc rId="33113" sId="2">
    <oc r="D6">
      <v>1050</v>
    </oc>
    <nc r="D6">
      <v>1140</v>
    </nc>
  </rcc>
  <rcc rId="33114" sId="2">
    <oc r="D7">
      <v>23125</v>
    </oc>
    <nc r="D7">
      <v>23270</v>
    </nc>
  </rcc>
  <rcc rId="33115" sId="2">
    <oc r="D8">
      <v>20450</v>
    </oc>
    <nc r="D8">
      <v>20705</v>
    </nc>
  </rcc>
  <rcc rId="33116" sId="2">
    <oc r="D9">
      <v>24990</v>
    </oc>
    <nc r="D9">
      <v>25355</v>
    </nc>
  </rcc>
  <rcc rId="33117" sId="2">
    <oc r="D10">
      <v>110680</v>
    </oc>
    <nc r="D10">
      <v>111105</v>
    </nc>
  </rcc>
  <rcc rId="33118" sId="2">
    <oc r="D11">
      <v>26850</v>
    </oc>
    <nc r="D11">
      <v>27005</v>
    </nc>
  </rcc>
  <rcc rId="33119" sId="2">
    <oc r="D12">
      <v>20350</v>
    </oc>
    <nc r="D12">
      <v>20450</v>
    </nc>
  </rcc>
  <rcc rId="33120" sId="2">
    <oc r="D13">
      <v>30820</v>
    </oc>
    <nc r="D13">
      <v>31205</v>
    </nc>
  </rcc>
  <rcc rId="33121" sId="2">
    <oc r="D14">
      <v>21445</v>
    </oc>
    <nc r="D14">
      <v>21655</v>
    </nc>
  </rcc>
  <rcc rId="33122" sId="2">
    <oc r="D15">
      <v>40720</v>
    </oc>
    <nc r="D15">
      <v>41170</v>
    </nc>
  </rcc>
  <rcc rId="33123" sId="2">
    <oc r="D16">
      <v>43445</v>
    </oc>
    <nc r="D16">
      <v>43485</v>
    </nc>
  </rcc>
  <rcc rId="33124" sId="2">
    <oc r="D17">
      <v>34535</v>
    </oc>
    <nc r="D17">
      <v>35300</v>
    </nc>
  </rcc>
  <rcc rId="33125" sId="2">
    <oc r="D18">
      <v>16695</v>
    </oc>
    <nc r="D18">
      <v>17200</v>
    </nc>
  </rcc>
  <rcc rId="33126" sId="2">
    <oc r="D19">
      <v>2630</v>
    </oc>
    <nc r="D19">
      <v>2695</v>
    </nc>
  </rcc>
  <rcc rId="33127" sId="2">
    <oc r="D20">
      <v>2495</v>
    </oc>
    <nc r="D20">
      <v>2600</v>
    </nc>
  </rcc>
  <rcc rId="33128" sId="2">
    <oc r="D21">
      <v>28500</v>
    </oc>
    <nc r="D21">
      <v>28695</v>
    </nc>
  </rcc>
  <rcc rId="33129" sId="2">
    <oc r="D22">
      <v>7235</v>
    </oc>
    <nc r="D22">
      <v>7370</v>
    </nc>
  </rcc>
  <rcc rId="33130" sId="2">
    <oc r="D23">
      <v>795</v>
    </oc>
    <nc r="D23">
      <v>880</v>
    </nc>
  </rcc>
  <rcc rId="33131" sId="2">
    <oc r="D24">
      <v>8310</v>
    </oc>
    <nc r="D24">
      <v>8665</v>
    </nc>
  </rcc>
  <rcc rId="33132" sId="2">
    <oc r="D25">
      <v>14290</v>
    </oc>
    <nc r="D25">
      <v>14425</v>
    </nc>
  </rcc>
  <rcc rId="33133" sId="2">
    <oc r="D26">
      <v>13335</v>
    </oc>
    <nc r="D26">
      <v>13505</v>
    </nc>
  </rcc>
  <rcc rId="33134" sId="2">
    <oc r="D27">
      <v>50035</v>
    </oc>
    <nc r="D27">
      <v>50190</v>
    </nc>
  </rcc>
  <rcc rId="33135" sId="2">
    <oc r="D28">
      <v>12055</v>
    </oc>
    <nc r="D28">
      <v>12135</v>
    </nc>
  </rcc>
  <rcc rId="33136" sId="2">
    <oc r="D29">
      <v>62995</v>
    </oc>
    <nc r="D29">
      <v>63245</v>
    </nc>
  </rcc>
  <rcc rId="33137" sId="2">
    <oc r="D30">
      <v>8360</v>
    </oc>
    <nc r="D30">
      <v>8525</v>
    </nc>
  </rcc>
  <rcc rId="33138" sId="2">
    <oc r="D31">
      <v>2430</v>
    </oc>
    <nc r="D31">
      <v>2485</v>
    </nc>
  </rcc>
  <rcc rId="33139" sId="2">
    <oc r="D32">
      <v>25585</v>
    </oc>
    <nc r="D32">
      <v>25815</v>
    </nc>
  </rcc>
  <rcc rId="33140" sId="2">
    <oc r="D34">
      <v>48080</v>
    </oc>
    <nc r="D34">
      <v>48575</v>
    </nc>
  </rcc>
  <rcc rId="33141" sId="2">
    <oc r="D35">
      <v>56290</v>
    </oc>
    <nc r="D35">
      <v>56510</v>
    </nc>
  </rcc>
  <rcc rId="33142" sId="2">
    <oc r="D36">
      <v>14320</v>
    </oc>
    <nc r="D36">
      <v>14470</v>
    </nc>
  </rcc>
  <rcc rId="33143" sId="2">
    <oc r="D37">
      <v>36105</v>
    </oc>
    <nc r="D37">
      <v>36395</v>
    </nc>
  </rcc>
  <rcc rId="33144" sId="2">
    <oc r="D38">
      <v>42325</v>
    </oc>
    <nc r="D38">
      <v>42855</v>
    </nc>
  </rcc>
  <rcc rId="33145" sId="2">
    <oc r="D39">
      <v>31440</v>
    </oc>
    <nc r="D39">
      <v>31950</v>
    </nc>
  </rcc>
  <rcc rId="33146" sId="2">
    <oc r="D40">
      <v>29705</v>
    </oc>
    <nc r="D40">
      <v>29945</v>
    </nc>
  </rcc>
  <rcc rId="33147" sId="2">
    <oc r="D41">
      <v>31305</v>
    </oc>
    <nc r="D41">
      <v>31525</v>
    </nc>
  </rcc>
  <rcc rId="33148" sId="2">
    <oc r="D42">
      <v>31235</v>
    </oc>
    <nc r="D42">
      <v>31315</v>
    </nc>
  </rcc>
  <rcc rId="33149" sId="2">
    <oc r="D43">
      <v>6285</v>
    </oc>
    <nc r="D43">
      <v>6415</v>
    </nc>
  </rcc>
  <rcc rId="33150" sId="2">
    <oc r="D44">
      <v>34075</v>
    </oc>
    <nc r="D44">
      <v>34495</v>
    </nc>
  </rcc>
  <rcc rId="33151" sId="2">
    <oc r="D45">
      <v>23670</v>
    </oc>
    <nc r="D45">
      <v>24295</v>
    </nc>
  </rcc>
  <rcc rId="33152" sId="2">
    <oc r="D46">
      <v>42430</v>
    </oc>
    <nc r="D46">
      <v>42665</v>
    </nc>
  </rcc>
  <rcc rId="33153" sId="2">
    <oc r="D47">
      <v>52895</v>
    </oc>
    <nc r="D47">
      <v>53170</v>
    </nc>
  </rcc>
  <rcc rId="33154" sId="2">
    <oc r="D48">
      <v>41925</v>
    </oc>
    <nc r="D48">
      <v>41995</v>
    </nc>
  </rcc>
  <rcc rId="33155" sId="2">
    <oc r="D49">
      <v>89250</v>
    </oc>
    <nc r="D49">
      <v>89430</v>
    </nc>
  </rcc>
  <rcc rId="33156" sId="2">
    <oc r="D50">
      <v>78005</v>
    </oc>
    <nc r="D50">
      <v>78320</v>
    </nc>
  </rcc>
  <rcc rId="33157" sId="2">
    <oc r="D51">
      <v>9865</v>
    </oc>
    <nc r="D51">
      <v>10050</v>
    </nc>
  </rcc>
  <rcc rId="33158" sId="2">
    <oc r="D52">
      <v>11480</v>
    </oc>
    <nc r="D52">
      <v>11655</v>
    </nc>
  </rcc>
  <rcc rId="33159" sId="2">
    <oc r="D53">
      <v>20665</v>
    </oc>
    <nc r="D53">
      <v>20790</v>
    </nc>
  </rcc>
  <rcc rId="33160" sId="2">
    <oc r="D54">
      <v>11520</v>
    </oc>
    <nc r="D54">
      <v>11675</v>
    </nc>
  </rcc>
  <rcc rId="33161" sId="2">
    <oc r="D55">
      <v>44920</v>
    </oc>
    <nc r="D55">
      <v>45045</v>
    </nc>
  </rcc>
  <rcc rId="33162" sId="2">
    <oc r="D56">
      <v>11195</v>
    </oc>
    <nc r="D56">
      <v>11305</v>
    </nc>
  </rcc>
  <rcc rId="33163" sId="2">
    <oc r="D58">
      <v>23470</v>
    </oc>
    <nc r="D58">
      <v>23630</v>
    </nc>
  </rcc>
  <rcc rId="33164" sId="2">
    <oc r="D59">
      <v>22990</v>
    </oc>
    <nc r="D59">
      <v>23115</v>
    </nc>
  </rcc>
  <rcc rId="33165" sId="2">
    <oc r="D60">
      <v>13250</v>
    </oc>
    <nc r="D60">
      <v>13255</v>
    </nc>
  </rcc>
  <rcc rId="33166" sId="2">
    <oc r="D61">
      <v>70635</v>
    </oc>
    <nc r="D61">
      <v>70760</v>
    </nc>
  </rcc>
  <rcc rId="33167" sId="2">
    <oc r="D62">
      <v>13930</v>
    </oc>
    <nc r="D62">
      <v>14025</v>
    </nc>
  </rcc>
  <rcc rId="33168" sId="2">
    <oc r="D63">
      <v>2135</v>
    </oc>
    <nc r="D63">
      <v>2145</v>
    </nc>
  </rcc>
  <rcc rId="33169" sId="2">
    <oc r="D64">
      <v>20365</v>
    </oc>
    <nc r="D64">
      <v>20395</v>
    </nc>
  </rcc>
  <rcc rId="33170" sId="2">
    <oc r="D65">
      <v>66155</v>
    </oc>
    <nc r="D65">
      <v>66645</v>
    </nc>
  </rcc>
  <rcc rId="33171" sId="2">
    <oc r="D66">
      <v>30980</v>
    </oc>
    <nc r="D66">
      <v>31430</v>
    </nc>
  </rcc>
  <rcc rId="33172" sId="2">
    <oc r="D67">
      <v>7850</v>
    </oc>
    <nc r="D67">
      <v>7935</v>
    </nc>
  </rcc>
  <rcc rId="33173" sId="2">
    <oc r="D68">
      <v>26955</v>
    </oc>
    <nc r="D68">
      <v>27210</v>
    </nc>
  </rcc>
  <rcc rId="33174" sId="2">
    <oc r="D69">
      <v>55210</v>
    </oc>
    <nc r="D69">
      <v>55475</v>
    </nc>
  </rcc>
  <rcc rId="33175" sId="2">
    <oc r="D70">
      <v>86780</v>
    </oc>
    <nc r="D70">
      <v>86915</v>
    </nc>
  </rcc>
  <rcc rId="33176" sId="2">
    <oc r="D71">
      <v>36845</v>
    </oc>
    <nc r="D71">
      <v>37040</v>
    </nc>
  </rcc>
  <rcc rId="33177" sId="2">
    <oc r="D72">
      <v>6020</v>
    </oc>
    <nc r="D72">
      <v>6205</v>
    </nc>
  </rcc>
  <rcc rId="33178" sId="2">
    <oc r="D73">
      <v>57000</v>
    </oc>
    <nc r="D73">
      <v>57325</v>
    </nc>
  </rcc>
  <rcc rId="33179" sId="2">
    <oc r="D74">
      <v>9815</v>
    </oc>
    <nc r="D74">
      <v>9895</v>
    </nc>
  </rcc>
  <rcc rId="33180" sId="2">
    <oc r="D76">
      <v>26295</v>
    </oc>
    <nc r="D76">
      <v>26500</v>
    </nc>
  </rcc>
  <rcc rId="33181" sId="2">
    <oc r="D77">
      <v>18660</v>
    </oc>
    <nc r="D77">
      <v>19060</v>
    </nc>
  </rcc>
  <rcc rId="33182" sId="2">
    <oc r="D78">
      <v>36750</v>
    </oc>
    <nc r="D78">
      <v>36830</v>
    </nc>
  </rcc>
  <rcc rId="33183" sId="2">
    <oc r="D79">
      <v>7900</v>
    </oc>
    <nc r="D79">
      <v>8055</v>
    </nc>
  </rcc>
  <rcc rId="33184" sId="2">
    <oc r="D80">
      <v>28380</v>
    </oc>
    <nc r="D80">
      <v>28510</v>
    </nc>
  </rcc>
  <rcc rId="33185" sId="2">
    <oc r="D81">
      <v>10555</v>
    </oc>
    <nc r="D81">
      <v>10745</v>
    </nc>
  </rcc>
  <rcc rId="33186" sId="2">
    <oc r="D83">
      <v>7805</v>
    </oc>
    <nc r="D83">
      <v>7835</v>
    </nc>
  </rcc>
  <rcc rId="33187" sId="2">
    <oc r="D84">
      <v>12605</v>
    </oc>
    <nc r="D84">
      <v>12835</v>
    </nc>
  </rcc>
  <rcc rId="33188" sId="2">
    <oc r="D85">
      <v>9495</v>
    </oc>
    <nc r="D85">
      <v>9540</v>
    </nc>
  </rcc>
  <rcc rId="33189" sId="2">
    <oc r="D86">
      <v>37180</v>
    </oc>
    <nc r="D86">
      <v>37295</v>
    </nc>
  </rcc>
  <rcc rId="33190" sId="2">
    <oc r="D87">
      <v>35715</v>
    </oc>
    <nc r="D87">
      <v>35825</v>
    </nc>
  </rcc>
  <rcc rId="33191" sId="2">
    <oc r="D88">
      <v>19070</v>
    </oc>
    <nc r="D88">
      <v>19190</v>
    </nc>
  </rcc>
  <rcc rId="33192" sId="2">
    <oc r="D89">
      <v>67955</v>
    </oc>
    <nc r="D89">
      <v>68090</v>
    </nc>
  </rcc>
  <rcc rId="33193" sId="2">
    <oc r="D90">
      <v>60895</v>
    </oc>
    <nc r="D90">
      <v>61110</v>
    </nc>
  </rcc>
  <rcc rId="33194" sId="2">
    <oc r="D91">
      <v>13755</v>
    </oc>
    <nc r="D91">
      <v>14060</v>
    </nc>
  </rcc>
  <rcc rId="33195" sId="2">
    <oc r="D92">
      <v>12470</v>
    </oc>
    <nc r="D92">
      <v>12525</v>
    </nc>
  </rcc>
  <rcc rId="33196" sId="2">
    <oc r="D94">
      <v>37075</v>
    </oc>
    <nc r="D94">
      <v>37375</v>
    </nc>
  </rcc>
  <rcc rId="33197" sId="2">
    <oc r="D95">
      <v>13785</v>
    </oc>
    <nc r="D95">
      <v>14130</v>
    </nc>
  </rcc>
  <rcc rId="33198" sId="2">
    <oc r="D96">
      <v>41620</v>
    </oc>
    <nc r="D96">
      <v>41785</v>
    </nc>
  </rcc>
  <rcc rId="33199" sId="2">
    <oc r="D97">
      <v>25010</v>
    </oc>
    <nc r="D97">
      <v>25185</v>
    </nc>
  </rcc>
  <rcc rId="33200" sId="2">
    <oc r="D98">
      <v>10770</v>
    </oc>
    <nc r="D98">
      <v>10955</v>
    </nc>
  </rcc>
  <rcc rId="33201" sId="2">
    <oc r="D99">
      <v>12620</v>
    </oc>
    <nc r="D99">
      <v>12780</v>
    </nc>
  </rcc>
  <rcc rId="33202" sId="2">
    <oc r="D101">
      <v>13975</v>
    </oc>
    <nc r="D101">
      <v>14185</v>
    </nc>
  </rcc>
  <rcc rId="33203" sId="2">
    <oc r="D102">
      <v>52670</v>
    </oc>
    <nc r="D102">
      <v>52880</v>
    </nc>
  </rcc>
  <rcc rId="33204" sId="2">
    <oc r="D103">
      <v>6490</v>
    </oc>
    <nc r="D103">
      <v>6535</v>
    </nc>
  </rcc>
  <rcc rId="33205" sId="2">
    <oc r="D104">
      <v>22740</v>
    </oc>
    <nc r="D104">
      <v>22940</v>
    </nc>
  </rcc>
  <rcc rId="33206" sId="2">
    <oc r="D105">
      <v>20880</v>
    </oc>
    <nc r="D105">
      <v>20950</v>
    </nc>
  </rcc>
  <rcc rId="33207" sId="2">
    <oc r="D106">
      <v>91785</v>
    </oc>
    <nc r="D106">
      <v>92355</v>
    </nc>
  </rcc>
  <rcc rId="33208" sId="2">
    <oc r="D108">
      <v>30285</v>
    </oc>
    <nc r="D108">
      <v>30475</v>
    </nc>
  </rcc>
  <rcc rId="33209" sId="2">
    <oc r="D109">
      <v>21275</v>
    </oc>
    <nc r="D109">
      <v>21680</v>
    </nc>
  </rcc>
  <rcc rId="33210" sId="2">
    <oc r="D110">
      <v>10765</v>
    </oc>
    <nc r="D110">
      <v>11035</v>
    </nc>
  </rcc>
  <rcc rId="33211" sId="2">
    <oc r="D111">
      <v>24090</v>
    </oc>
    <nc r="D111">
      <v>24285</v>
    </nc>
  </rcc>
  <rcc rId="33212" sId="2">
    <oc r="D112">
      <v>16955</v>
    </oc>
    <nc r="D112">
      <v>17085</v>
    </nc>
  </rcc>
  <rcc rId="33213" sId="2">
    <oc r="D113">
      <v>56800</v>
    </oc>
    <nc r="D113">
      <v>57050</v>
    </nc>
  </rcc>
  <rcc rId="33214" sId="2">
    <oc r="D114">
      <v>15760</v>
    </oc>
    <nc r="D114">
      <v>15900</v>
    </nc>
  </rcc>
  <rcc rId="33215" sId="2">
    <oc r="D115">
      <v>48870</v>
    </oc>
    <nc r="D115">
      <v>49090</v>
    </nc>
  </rcc>
  <rcc rId="33216" sId="2">
    <oc r="D116">
      <v>21020</v>
    </oc>
    <nc r="D116">
      <v>21135</v>
    </nc>
  </rcc>
  <rcc rId="33217" sId="2">
    <oc r="D117">
      <v>8370</v>
    </oc>
    <nc r="D117">
      <v>8430</v>
    </nc>
  </rcc>
  <rcc rId="33218" sId="2">
    <oc r="E6">
      <v>1140</v>
    </oc>
    <nc r="E6"/>
  </rcc>
  <rcc rId="33219" sId="2">
    <oc r="E7">
      <v>23270</v>
    </oc>
    <nc r="E7"/>
  </rcc>
  <rcc rId="33220" sId="2">
    <oc r="E8">
      <v>20705</v>
    </oc>
    <nc r="E8"/>
  </rcc>
  <rcc rId="33221" sId="2">
    <oc r="E9">
      <v>25355</v>
    </oc>
    <nc r="E9"/>
  </rcc>
  <rcc rId="33222" sId="2">
    <oc r="E10">
      <v>111105</v>
    </oc>
    <nc r="E10"/>
  </rcc>
  <rcc rId="33223" sId="2">
    <oc r="E11">
      <v>27005</v>
    </oc>
    <nc r="E11"/>
  </rcc>
  <rcc rId="33224" sId="2">
    <oc r="E12">
      <v>20450</v>
    </oc>
    <nc r="E12"/>
  </rcc>
  <rcc rId="33225" sId="2">
    <oc r="E13">
      <v>31205</v>
    </oc>
    <nc r="E13"/>
  </rcc>
  <rcc rId="33226" sId="2">
    <oc r="E14">
      <v>21655</v>
    </oc>
    <nc r="E14"/>
  </rcc>
  <rcc rId="33227" sId="2">
    <oc r="E15">
      <v>41170</v>
    </oc>
    <nc r="E15"/>
  </rcc>
  <rcc rId="33228" sId="2">
    <oc r="E16">
      <v>43485</v>
    </oc>
    <nc r="E16"/>
  </rcc>
  <rcc rId="33229" sId="2">
    <oc r="E17">
      <v>35300</v>
    </oc>
    <nc r="E17"/>
  </rcc>
  <rcc rId="33230" sId="2">
    <oc r="E18">
      <v>17200</v>
    </oc>
    <nc r="E18"/>
  </rcc>
  <rcc rId="33231" sId="2">
    <oc r="E19">
      <v>2695</v>
    </oc>
    <nc r="E19"/>
  </rcc>
  <rcc rId="33232" sId="2">
    <oc r="E20">
      <v>2600</v>
    </oc>
    <nc r="E20"/>
  </rcc>
  <rcc rId="33233" sId="2">
    <oc r="E21">
      <v>28695</v>
    </oc>
    <nc r="E21"/>
  </rcc>
  <rcc rId="33234" sId="2">
    <oc r="E22">
      <v>7370</v>
    </oc>
    <nc r="E22"/>
  </rcc>
  <rcc rId="33235" sId="2">
    <oc r="E23">
      <v>880</v>
    </oc>
    <nc r="E23"/>
  </rcc>
  <rcc rId="33236" sId="2">
    <oc r="E24">
      <v>8665</v>
    </oc>
    <nc r="E24"/>
  </rcc>
  <rcc rId="33237" sId="2">
    <oc r="E25">
      <v>14425</v>
    </oc>
    <nc r="E25"/>
  </rcc>
  <rcc rId="33238" sId="2">
    <oc r="E26">
      <v>13505</v>
    </oc>
    <nc r="E26"/>
  </rcc>
  <rcc rId="33239" sId="2">
    <oc r="E27">
      <v>50190</v>
    </oc>
    <nc r="E27"/>
  </rcc>
  <rcc rId="33240" sId="2">
    <oc r="E28">
      <v>12135</v>
    </oc>
    <nc r="E28"/>
  </rcc>
  <rcc rId="33241" sId="2">
    <oc r="E29">
      <v>63245</v>
    </oc>
    <nc r="E29"/>
  </rcc>
  <rcc rId="33242" sId="2">
    <oc r="E30">
      <v>8525</v>
    </oc>
    <nc r="E30"/>
  </rcc>
  <rcc rId="33243" sId="2">
    <oc r="E31">
      <v>2485</v>
    </oc>
    <nc r="E31"/>
  </rcc>
  <rcc rId="33244" sId="2">
    <oc r="E32">
      <v>25815</v>
    </oc>
    <nc r="E32"/>
  </rcc>
  <rcc rId="33245" sId="2">
    <oc r="E34">
      <v>48575</v>
    </oc>
    <nc r="E34"/>
  </rcc>
  <rcc rId="33246" sId="2">
    <oc r="E35">
      <v>56510</v>
    </oc>
    <nc r="E35"/>
  </rcc>
  <rcc rId="33247" sId="2">
    <oc r="E36">
      <v>14470</v>
    </oc>
    <nc r="E36"/>
  </rcc>
  <rcc rId="33248" sId="2">
    <oc r="E37">
      <v>36395</v>
    </oc>
    <nc r="E37"/>
  </rcc>
  <rcc rId="33249" sId="2">
    <oc r="E38">
      <v>42855</v>
    </oc>
    <nc r="E38"/>
  </rcc>
  <rcc rId="33250" sId="2">
    <oc r="E39">
      <v>31950</v>
    </oc>
    <nc r="E39"/>
  </rcc>
  <rcc rId="33251" sId="2">
    <oc r="E40">
      <v>29945</v>
    </oc>
    <nc r="E40"/>
  </rcc>
  <rcc rId="33252" sId="2">
    <oc r="E41">
      <v>31525</v>
    </oc>
    <nc r="E41"/>
  </rcc>
  <rcc rId="33253" sId="2">
    <oc r="E42">
      <v>31315</v>
    </oc>
    <nc r="E42"/>
  </rcc>
  <rcc rId="33254" sId="2">
    <oc r="E43">
      <v>6415</v>
    </oc>
    <nc r="E43"/>
  </rcc>
  <rcc rId="33255" sId="2">
    <oc r="E44">
      <v>34495</v>
    </oc>
    <nc r="E44"/>
  </rcc>
  <rcc rId="33256" sId="2">
    <oc r="E45">
      <v>24295</v>
    </oc>
    <nc r="E45"/>
  </rcc>
  <rcc rId="33257" sId="2">
    <oc r="E46">
      <v>42665</v>
    </oc>
    <nc r="E46"/>
  </rcc>
  <rcc rId="33258" sId="2">
    <oc r="E47">
      <v>53170</v>
    </oc>
    <nc r="E47"/>
  </rcc>
  <rcc rId="33259" sId="2">
    <oc r="E48">
      <v>41995</v>
    </oc>
    <nc r="E48"/>
  </rcc>
  <rcc rId="33260" sId="2">
    <oc r="E49">
      <v>89430</v>
    </oc>
    <nc r="E49"/>
  </rcc>
  <rcc rId="33261" sId="2">
    <oc r="E50">
      <v>78320</v>
    </oc>
    <nc r="E50"/>
  </rcc>
  <rcc rId="33262" sId="2">
    <oc r="E51">
      <v>10050</v>
    </oc>
    <nc r="E51"/>
  </rcc>
  <rcc rId="33263" sId="2">
    <oc r="E52">
      <v>11655</v>
    </oc>
    <nc r="E52"/>
  </rcc>
  <rcc rId="33264" sId="2">
    <oc r="E53">
      <v>20790</v>
    </oc>
    <nc r="E53"/>
  </rcc>
  <rcc rId="33265" sId="2">
    <oc r="E54">
      <v>11675</v>
    </oc>
    <nc r="E54"/>
  </rcc>
  <rcc rId="33266" sId="2">
    <oc r="E55">
      <v>45045</v>
    </oc>
    <nc r="E55"/>
  </rcc>
  <rcc rId="33267" sId="2">
    <oc r="E56">
      <v>11305</v>
    </oc>
    <nc r="E56"/>
  </rcc>
  <rcc rId="33268" sId="2">
    <oc r="E58">
      <v>23630</v>
    </oc>
    <nc r="E58"/>
  </rcc>
  <rcc rId="33269" sId="2">
    <oc r="E59">
      <v>23115</v>
    </oc>
    <nc r="E59"/>
  </rcc>
  <rcc rId="33270" sId="2">
    <oc r="E60">
      <v>13255</v>
    </oc>
    <nc r="E60"/>
  </rcc>
  <rcc rId="33271" sId="2">
    <oc r="E61">
      <v>70760</v>
    </oc>
    <nc r="E61"/>
  </rcc>
  <rcc rId="33272" sId="2">
    <oc r="E62">
      <v>14025</v>
    </oc>
    <nc r="E62"/>
  </rcc>
  <rcc rId="33273" sId="2">
    <oc r="E63">
      <v>2145</v>
    </oc>
    <nc r="E63"/>
  </rcc>
  <rcc rId="33274" sId="2">
    <oc r="E64">
      <v>20395</v>
    </oc>
    <nc r="E64"/>
  </rcc>
  <rcc rId="33275" sId="2">
    <oc r="E65">
      <v>66645</v>
    </oc>
    <nc r="E65"/>
  </rcc>
  <rcc rId="33276" sId="2">
    <oc r="E66">
      <v>31430</v>
    </oc>
    <nc r="E66"/>
  </rcc>
  <rcc rId="33277" sId="2">
    <oc r="E67">
      <v>7935</v>
    </oc>
    <nc r="E67"/>
  </rcc>
  <rcc rId="33278" sId="2">
    <oc r="E68">
      <v>27210</v>
    </oc>
    <nc r="E68"/>
  </rcc>
  <rcc rId="33279" sId="2">
    <oc r="E69">
      <v>55475</v>
    </oc>
    <nc r="E69"/>
  </rcc>
  <rcc rId="33280" sId="2">
    <oc r="E70">
      <v>86915</v>
    </oc>
    <nc r="E70"/>
  </rcc>
  <rcc rId="33281" sId="2">
    <oc r="E71">
      <v>37040</v>
    </oc>
    <nc r="E71"/>
  </rcc>
  <rcc rId="33282" sId="2">
    <oc r="E72">
      <v>6205</v>
    </oc>
    <nc r="E72"/>
  </rcc>
  <rcc rId="33283" sId="2">
    <oc r="E73">
      <v>57325</v>
    </oc>
    <nc r="E73"/>
  </rcc>
  <rcc rId="33284" sId="2">
    <oc r="E74">
      <v>9895</v>
    </oc>
    <nc r="E74"/>
  </rcc>
  <rcc rId="33285" sId="2">
    <oc r="E75">
      <v>275</v>
    </oc>
    <nc r="E75"/>
  </rcc>
  <rcc rId="33286" sId="2">
    <oc r="E76">
      <v>26500</v>
    </oc>
    <nc r="E76"/>
  </rcc>
  <rcc rId="33287" sId="2">
    <oc r="E77">
      <v>19060</v>
    </oc>
    <nc r="E77"/>
  </rcc>
  <rcc rId="33288" sId="2">
    <oc r="E78">
      <v>36830</v>
    </oc>
    <nc r="E78"/>
  </rcc>
  <rcc rId="33289" sId="2">
    <oc r="E79">
      <v>8055</v>
    </oc>
    <nc r="E79"/>
  </rcc>
  <rcc rId="33290" sId="2">
    <oc r="E80">
      <v>28510</v>
    </oc>
    <nc r="E80"/>
  </rcc>
  <rcc rId="33291" sId="2">
    <oc r="E81">
      <v>10745</v>
    </oc>
    <nc r="E81"/>
  </rcc>
  <rcc rId="33292" sId="2">
    <oc r="E83">
      <v>7835</v>
    </oc>
    <nc r="E83"/>
  </rcc>
  <rcc rId="33293" sId="2">
    <oc r="E84">
      <v>12835</v>
    </oc>
    <nc r="E84"/>
  </rcc>
  <rcc rId="33294" sId="2">
    <oc r="E85">
      <v>9540</v>
    </oc>
    <nc r="E85"/>
  </rcc>
  <rcc rId="33295" sId="2">
    <oc r="E86">
      <v>37295</v>
    </oc>
    <nc r="E86"/>
  </rcc>
  <rcc rId="33296" sId="2">
    <oc r="E87">
      <v>35825</v>
    </oc>
    <nc r="E87"/>
  </rcc>
  <rcc rId="33297" sId="2">
    <oc r="E88">
      <v>19190</v>
    </oc>
    <nc r="E88"/>
  </rcc>
  <rcc rId="33298" sId="2">
    <oc r="E89">
      <v>68090</v>
    </oc>
    <nc r="E89"/>
  </rcc>
  <rcc rId="33299" sId="2">
    <oc r="E90">
      <v>61110</v>
    </oc>
    <nc r="E90"/>
  </rcc>
  <rcc rId="33300" sId="2">
    <oc r="E91">
      <v>14060</v>
    </oc>
    <nc r="E91"/>
  </rcc>
  <rcc rId="33301" sId="2">
    <oc r="E92">
      <v>12525</v>
    </oc>
    <nc r="E92"/>
  </rcc>
  <rcc rId="33302" sId="2">
    <oc r="E93">
      <v>730</v>
    </oc>
    <nc r="E93"/>
  </rcc>
  <rcc rId="33303" sId="2">
    <oc r="E94">
      <v>37375</v>
    </oc>
    <nc r="E94"/>
  </rcc>
  <rcc rId="33304" sId="2">
    <oc r="E95">
      <v>14130</v>
    </oc>
    <nc r="E95"/>
  </rcc>
  <rcc rId="33305" sId="2">
    <oc r="E96">
      <v>41785</v>
    </oc>
    <nc r="E96"/>
  </rcc>
  <rcc rId="33306" sId="2">
    <oc r="E97">
      <v>25185</v>
    </oc>
    <nc r="E97"/>
  </rcc>
  <rcc rId="33307" sId="2">
    <oc r="E98">
      <v>10955</v>
    </oc>
    <nc r="E98"/>
  </rcc>
  <rcc rId="33308" sId="2">
    <oc r="E99">
      <v>12780</v>
    </oc>
    <nc r="E99"/>
  </rcc>
  <rcc rId="33309" sId="2">
    <oc r="E100">
      <v>4895</v>
    </oc>
    <nc r="E100"/>
  </rcc>
  <rcc rId="33310" sId="2">
    <oc r="E101">
      <v>14185</v>
    </oc>
    <nc r="E101"/>
  </rcc>
  <rcc rId="33311" sId="2">
    <oc r="E102">
      <v>52880</v>
    </oc>
    <nc r="E102"/>
  </rcc>
  <rcc rId="33312" sId="2">
    <oc r="E103">
      <v>6535</v>
    </oc>
    <nc r="E103"/>
  </rcc>
  <rcc rId="33313" sId="2">
    <oc r="E104">
      <v>22940</v>
    </oc>
    <nc r="E104"/>
  </rcc>
  <rcc rId="33314" sId="2">
    <oc r="E105">
      <v>20950</v>
    </oc>
    <nc r="E105"/>
  </rcc>
  <rcc rId="33315" sId="2">
    <oc r="E106">
      <v>92355</v>
    </oc>
    <nc r="E106"/>
  </rcc>
  <rcc rId="33316" sId="2">
    <oc r="E107">
      <v>11055</v>
    </oc>
    <nc r="E107"/>
  </rcc>
  <rcc rId="33317" sId="2">
    <oc r="E108">
      <v>30475</v>
    </oc>
    <nc r="E108"/>
  </rcc>
  <rcc rId="33318" sId="2">
    <oc r="E109">
      <v>21680</v>
    </oc>
    <nc r="E109"/>
  </rcc>
  <rcc rId="33319" sId="2">
    <oc r="E110">
      <v>11035</v>
    </oc>
    <nc r="E110"/>
  </rcc>
  <rcc rId="33320" sId="2">
    <oc r="E111">
      <v>24285</v>
    </oc>
    <nc r="E111"/>
  </rcc>
  <rcc rId="33321" sId="2">
    <oc r="E112">
      <v>17085</v>
    </oc>
    <nc r="E112"/>
  </rcc>
  <rcc rId="33322" sId="2">
    <oc r="E113">
      <v>57050</v>
    </oc>
    <nc r="E113"/>
  </rcc>
  <rcc rId="33323" sId="2">
    <oc r="E114">
      <v>15900</v>
    </oc>
    <nc r="E114"/>
  </rcc>
  <rcc rId="33324" sId="2">
    <oc r="E115">
      <v>49090</v>
    </oc>
    <nc r="E115"/>
  </rcc>
  <rcc rId="33325" sId="2">
    <oc r="E116">
      <v>21135</v>
    </oc>
    <nc r="E116"/>
  </rcc>
  <rcc rId="33326" sId="2">
    <oc r="E117">
      <v>8430</v>
    </oc>
    <nc r="E117"/>
  </rcc>
  <rcc rId="33327" sId="3">
    <oc r="E2" t="inlineStr">
      <is>
        <t>Август</t>
      </is>
    </oc>
    <nc r="E2" t="inlineStr">
      <is>
        <t>Сентябрь</t>
      </is>
    </nc>
  </rcc>
  <rcc rId="33328" sId="3">
    <oc r="D7">
      <v>13358</v>
    </oc>
    <nc r="D7">
      <v>13430</v>
    </nc>
  </rcc>
  <rcc rId="33329" sId="3">
    <oc r="D8">
      <v>755</v>
    </oc>
    <nc r="D8">
      <v>815</v>
    </nc>
  </rcc>
  <rcc rId="33330" sId="3">
    <oc r="D9">
      <v>15140</v>
    </oc>
    <nc r="D9">
      <v>15270</v>
    </nc>
  </rcc>
  <rcc rId="33331" sId="3">
    <oc r="D10">
      <v>13820</v>
    </oc>
    <nc r="D10">
      <v>14020</v>
    </nc>
  </rcc>
  <rcc rId="33332" sId="3">
    <oc r="D11">
      <v>915</v>
    </oc>
    <nc r="D11">
      <v>920</v>
    </nc>
  </rcc>
  <rcc rId="33333" sId="3">
    <oc r="D12">
      <v>28945</v>
    </oc>
    <nc r="D12">
      <v>29040</v>
    </nc>
  </rcc>
  <rcc rId="33334" sId="3">
    <oc r="D13">
      <v>11050</v>
    </oc>
    <nc r="D13">
      <v>11340</v>
    </nc>
  </rcc>
  <rcc rId="33335" sId="3">
    <oc r="D14">
      <v>18525</v>
    </oc>
    <nc r="D14">
      <v>18820</v>
    </nc>
  </rcc>
  <rcc rId="33336" sId="3">
    <oc r="D15">
      <v>3955</v>
    </oc>
    <nc r="D15">
      <v>4065</v>
    </nc>
  </rcc>
  <rcc rId="33337" sId="3">
    <oc r="D16">
      <v>77415</v>
    </oc>
    <nc r="D16">
      <v>77555</v>
    </nc>
  </rcc>
  <rcc rId="33338" sId="3">
    <oc r="D17">
      <v>40580</v>
    </oc>
    <nc r="D17">
      <v>40970</v>
    </nc>
  </rcc>
  <rcc rId="33339" sId="3">
    <oc r="D18">
      <v>15360</v>
    </oc>
    <nc r="D18">
      <v>15510</v>
    </nc>
  </rcc>
  <rcc rId="33340" sId="3">
    <oc r="D19">
      <v>154335</v>
    </oc>
    <nc r="D19">
      <v>154850</v>
    </nc>
  </rcc>
  <rcc rId="33341" sId="3">
    <oc r="D20">
      <v>6040</v>
    </oc>
    <nc r="D20">
      <v>6055</v>
    </nc>
  </rcc>
  <rcc rId="33342" sId="3">
    <oc r="D21">
      <v>13560</v>
    </oc>
    <nc r="D21">
      <v>13680</v>
    </nc>
  </rcc>
  <rcc rId="33343" sId="3">
    <oc r="D22">
      <v>13135</v>
    </oc>
    <nc r="D22">
      <v>13235</v>
    </nc>
  </rcc>
  <rcc rId="33344" sId="3">
    <oc r="D23">
      <v>38185</v>
    </oc>
    <nc r="D23">
      <v>38240</v>
    </nc>
  </rcc>
  <rcc rId="33345" sId="3">
    <oc r="D24">
      <v>53700</v>
    </oc>
    <nc r="D24">
      <v>53835</v>
    </nc>
  </rcc>
  <rcc rId="33346" sId="3">
    <oc r="D25">
      <v>11945</v>
    </oc>
    <nc r="D25">
      <v>12040</v>
    </nc>
  </rcc>
  <rcc rId="33347" sId="3">
    <oc r="D27">
      <v>33475</v>
    </oc>
    <nc r="D27">
      <v>34580</v>
    </nc>
  </rcc>
  <rcc rId="33348" sId="3">
    <oc r="D28">
      <v>31665</v>
    </oc>
    <nc r="D28">
      <v>31915</v>
    </nc>
  </rcc>
  <rcc rId="33349" sId="3">
    <oc r="D29">
      <v>32136</v>
    </oc>
    <nc r="D29">
      <v>32440</v>
    </nc>
  </rcc>
  <rcc rId="33350" sId="3">
    <oc r="D30">
      <v>30825</v>
    </oc>
    <nc r="D30">
      <v>31245</v>
    </nc>
  </rcc>
  <rcc rId="33351" sId="3">
    <oc r="D31">
      <v>64245</v>
    </oc>
    <nc r="D31">
      <v>64725</v>
    </nc>
  </rcc>
  <rcc rId="33352" sId="3">
    <oc r="E7">
      <v>13430</v>
    </oc>
    <nc r="E7"/>
  </rcc>
  <rcc rId="33353" sId="3">
    <oc r="E8">
      <v>815</v>
    </oc>
    <nc r="E8"/>
  </rcc>
  <rcc rId="33354" sId="3">
    <oc r="E9">
      <v>15270</v>
    </oc>
    <nc r="E9"/>
  </rcc>
  <rcc rId="33355" sId="3">
    <oc r="E10">
      <v>14020</v>
    </oc>
    <nc r="E10"/>
  </rcc>
  <rcc rId="33356" sId="3">
    <oc r="E11">
      <v>920</v>
    </oc>
    <nc r="E11"/>
  </rcc>
  <rcc rId="33357" sId="3">
    <oc r="E12">
      <v>29040</v>
    </oc>
    <nc r="E12"/>
  </rcc>
  <rcc rId="33358" sId="3">
    <oc r="E13">
      <v>11340</v>
    </oc>
    <nc r="E13"/>
  </rcc>
  <rcc rId="33359" sId="3">
    <oc r="E14">
      <v>18820</v>
    </oc>
    <nc r="E14"/>
  </rcc>
  <rcc rId="33360" sId="3">
    <oc r="E15">
      <v>4065</v>
    </oc>
    <nc r="E15"/>
  </rcc>
  <rcc rId="33361" sId="3">
    <oc r="E16">
      <v>77555</v>
    </oc>
    <nc r="E16"/>
  </rcc>
  <rcc rId="33362" sId="3">
    <oc r="E17">
      <v>40970</v>
    </oc>
    <nc r="E17"/>
  </rcc>
  <rcc rId="33363" sId="3">
    <oc r="E18">
      <v>15510</v>
    </oc>
    <nc r="E18"/>
  </rcc>
  <rcc rId="33364" sId="3">
    <oc r="E19">
      <v>154850</v>
    </oc>
    <nc r="E19"/>
  </rcc>
  <rcc rId="33365" sId="3">
    <oc r="E20">
      <v>6055</v>
    </oc>
    <nc r="E20"/>
  </rcc>
  <rcc rId="33366" sId="3">
    <oc r="E21">
      <v>13680</v>
    </oc>
    <nc r="E21"/>
  </rcc>
  <rcc rId="33367" sId="3">
    <oc r="E22">
      <v>13235</v>
    </oc>
    <nc r="E22"/>
  </rcc>
  <rcc rId="33368" sId="3">
    <oc r="E23">
      <v>38240</v>
    </oc>
    <nc r="E23"/>
  </rcc>
  <rcc rId="33369" sId="3">
    <oc r="E24">
      <v>53835</v>
    </oc>
    <nc r="E24"/>
  </rcc>
  <rcc rId="33370" sId="3">
    <oc r="E25">
      <v>12040</v>
    </oc>
    <nc r="E25"/>
  </rcc>
  <rcc rId="33371" sId="3">
    <oc r="E26">
      <v>15</v>
    </oc>
    <nc r="E26"/>
  </rcc>
  <rcc rId="33372" sId="3">
    <oc r="E27">
      <v>34580</v>
    </oc>
    <nc r="E27"/>
  </rcc>
  <rcc rId="33373" sId="3">
    <oc r="E28">
      <v>31915</v>
    </oc>
    <nc r="E28"/>
  </rcc>
  <rcc rId="33374" sId="3">
    <oc r="E29">
      <v>32440</v>
    </oc>
    <nc r="E29"/>
  </rcc>
  <rcc rId="33375" sId="3">
    <oc r="E30">
      <v>31245</v>
    </oc>
    <nc r="E30"/>
  </rcc>
  <rcc rId="33376" sId="3">
    <oc r="E31">
      <v>64725</v>
    </oc>
    <nc r="E31"/>
  </rcc>
  <rcc rId="33377" sId="4">
    <oc r="E2" t="inlineStr">
      <is>
        <t>Август</t>
      </is>
    </oc>
    <nc r="E2" t="inlineStr">
      <is>
        <t>Сентябрь</t>
      </is>
    </nc>
  </rcc>
  <rcc rId="33378" sId="4">
    <oc r="D7">
      <v>8235</v>
    </oc>
    <nc r="D7">
      <v>8275</v>
    </nc>
  </rcc>
  <rcc rId="33379" sId="4">
    <oc r="D8">
      <v>52135</v>
    </oc>
    <nc r="D8">
      <v>52480</v>
    </nc>
  </rcc>
  <rcc rId="33380" sId="4">
    <oc r="D9">
      <v>5370</v>
    </oc>
    <nc r="D9">
      <v>5770</v>
    </nc>
  </rcc>
  <rcc rId="33381" sId="4">
    <oc r="D10">
      <v>22785</v>
    </oc>
    <nc r="D10">
      <v>23100</v>
    </nc>
  </rcc>
  <rcc rId="33382" sId="4">
    <oc r="D11">
      <v>13665</v>
    </oc>
    <nc r="D11">
      <v>13700</v>
    </nc>
  </rcc>
  <rcc rId="33383" sId="4">
    <oc r="D12">
      <v>46075</v>
    </oc>
    <nc r="D12">
      <v>46165</v>
    </nc>
  </rcc>
  <rcc rId="33384" sId="4">
    <oc r="D13">
      <v>17435</v>
    </oc>
    <nc r="D13">
      <v>17485</v>
    </nc>
  </rcc>
  <rcc rId="33385" sId="4">
    <oc r="D14">
      <v>9520</v>
    </oc>
    <nc r="D14">
      <v>9560</v>
    </nc>
  </rcc>
  <rcc rId="33386" sId="4">
    <oc r="D15">
      <v>27445</v>
    </oc>
    <nc r="D15">
      <v>27720</v>
    </nc>
  </rcc>
  <rcc rId="33387" sId="4">
    <oc r="D16">
      <v>27635</v>
    </oc>
    <nc r="D16">
      <v>28415</v>
    </nc>
  </rcc>
  <rcc rId="33388" sId="4">
    <oc r="D17">
      <v>30490</v>
    </oc>
    <nc r="D17">
      <v>30790</v>
    </nc>
  </rcc>
  <rcc rId="33389" sId="4">
    <oc r="D18">
      <v>33015</v>
    </oc>
    <nc r="D18">
      <v>33400</v>
    </nc>
  </rcc>
  <rcc rId="33390" sId="4">
    <oc r="D19">
      <v>53515</v>
    </oc>
    <nc r="D19">
      <v>53810</v>
    </nc>
  </rcc>
  <rcc rId="33391" sId="4">
    <oc r="D20">
      <v>4270</v>
    </oc>
    <nc r="D20">
      <v>4330</v>
    </nc>
  </rcc>
  <rcc rId="33392" sId="4">
    <oc r="D21">
      <v>8800</v>
    </oc>
    <nc r="D21">
      <v>8885</v>
    </nc>
  </rcc>
  <rcc rId="33393" sId="4">
    <oc r="D22">
      <v>22195</v>
    </oc>
    <nc r="D22">
      <v>22395</v>
    </nc>
  </rcc>
  <rcc rId="33394" sId="4">
    <oc r="D23">
      <v>49140</v>
    </oc>
    <nc r="D23">
      <v>49177</v>
    </nc>
  </rcc>
  <rcc rId="33395" sId="4">
    <oc r="D24">
      <v>30045</v>
    </oc>
    <nc r="D24">
      <v>30385</v>
    </nc>
  </rcc>
  <rcc rId="33396" sId="4">
    <oc r="D25">
      <v>34320</v>
    </oc>
    <nc r="D25">
      <v>34600</v>
    </nc>
  </rcc>
  <rcc rId="33397" sId="4">
    <oc r="D26">
      <v>16930</v>
    </oc>
    <nc r="D26">
      <v>16980</v>
    </nc>
  </rcc>
  <rcc rId="33398" sId="4">
    <oc r="D27">
      <v>15160</v>
    </oc>
    <nc r="D27">
      <v>15345</v>
    </nc>
  </rcc>
  <rcc rId="33399" sId="4">
    <oc r="D28">
      <v>57895</v>
    </oc>
    <nc r="D28">
      <v>58035</v>
    </nc>
  </rcc>
  <rcc rId="33400" sId="4">
    <oc r="D29">
      <v>34270</v>
    </oc>
    <nc r="D29">
      <v>34465</v>
    </nc>
  </rcc>
  <rcc rId="33401" sId="4">
    <oc r="D31">
      <v>21785</v>
    </oc>
    <nc r="D31">
      <v>22000</v>
    </nc>
  </rcc>
  <rcc rId="33402" sId="4">
    <oc r="D32">
      <v>29580</v>
    </oc>
    <nc r="D32">
      <v>29945</v>
    </nc>
  </rcc>
  <rcc rId="33403" sId="4">
    <oc r="D33">
      <v>38370</v>
    </oc>
    <nc r="D33">
      <v>38425</v>
    </nc>
  </rcc>
  <rcc rId="33404" sId="4">
    <oc r="D34">
      <v>19095</v>
    </oc>
    <nc r="D34">
      <v>19285</v>
    </nc>
  </rcc>
  <rcc rId="33405" sId="4">
    <oc r="D35">
      <v>11775</v>
    </oc>
    <nc r="D35">
      <v>11815</v>
    </nc>
  </rcc>
  <rcc rId="33406" sId="4">
    <oc r="D36">
      <v>48475</v>
    </oc>
    <nc r="D36">
      <v>48840</v>
    </nc>
  </rcc>
  <rcc rId="33407" sId="4">
    <oc r="D37">
      <v>38810</v>
    </oc>
    <nc r="D37">
      <v>38990</v>
    </nc>
  </rcc>
  <rcc rId="33408" sId="4">
    <oc r="D38">
      <v>12105</v>
    </oc>
    <nc r="D38">
      <v>12340</v>
    </nc>
  </rcc>
  <rcc rId="33409" sId="4">
    <oc r="D39">
      <v>42495</v>
    </oc>
    <nc r="D39">
      <v>42570</v>
    </nc>
  </rcc>
  <rcc rId="33410" sId="4">
    <oc r="D40">
      <v>37630</v>
    </oc>
    <nc r="D40">
      <v>37780</v>
    </nc>
  </rcc>
  <rcc rId="33411" sId="4">
    <oc r="D41">
      <v>4300</v>
    </oc>
    <nc r="D41">
      <v>4305</v>
    </nc>
  </rcc>
  <rcc rId="33412" sId="4">
    <oc r="D42">
      <v>100325</v>
    </oc>
    <nc r="D42">
      <v>100780</v>
    </nc>
  </rcc>
  <rcc rId="33413" sId="4">
    <oc r="D43">
      <v>9460</v>
    </oc>
    <nc r="D43">
      <v>9815</v>
    </nc>
  </rcc>
  <rcc rId="33414" sId="4">
    <oc r="D44">
      <v>2115</v>
    </oc>
    <nc r="D44">
      <v>2280</v>
    </nc>
  </rcc>
  <rcc rId="33415" sId="4">
    <oc r="D45">
      <v>87620</v>
    </oc>
    <nc r="D45">
      <v>87935</v>
    </nc>
  </rcc>
  <rcc rId="33416" sId="4">
    <oc r="D46">
      <v>8890</v>
    </oc>
    <nc r="D46">
      <v>9025</v>
    </nc>
  </rcc>
  <rcc rId="33417" sId="4">
    <oc r="D47">
      <v>11360</v>
    </oc>
    <nc r="D47">
      <v>11525</v>
    </nc>
  </rcc>
  <rcc rId="33418" sId="4">
    <oc r="D49">
      <v>14650</v>
    </oc>
    <nc r="D49">
      <v>14770</v>
    </nc>
  </rcc>
  <rcc rId="33419" sId="4">
    <oc r="D50">
      <v>32050</v>
    </oc>
    <nc r="D50">
      <v>32175</v>
    </nc>
  </rcc>
  <rcc rId="33420" sId="4">
    <oc r="D51">
      <v>15680</v>
    </oc>
    <nc r="D51">
      <v>15800</v>
    </nc>
  </rcc>
  <rcc rId="33421" sId="4">
    <oc r="D52">
      <v>9815</v>
    </oc>
    <nc r="D52">
      <v>9875</v>
    </nc>
  </rcc>
  <rcc rId="33422" sId="4">
    <oc r="D53">
      <v>19790</v>
    </oc>
    <nc r="D53">
      <v>19895</v>
    </nc>
  </rcc>
  <rcc rId="33423" sId="4">
    <oc r="D54">
      <v>5990</v>
    </oc>
    <nc r="D54">
      <v>6015</v>
    </nc>
  </rcc>
  <rcc rId="33424" sId="4">
    <oc r="D55">
      <v>53945</v>
    </oc>
    <nc r="D55">
      <v>54290</v>
    </nc>
  </rcc>
  <rcc rId="33425" sId="4">
    <oc r="D56">
      <v>51515</v>
    </oc>
    <nc r="D56">
      <v>51640</v>
    </nc>
  </rcc>
  <rcc rId="33426" sId="4">
    <oc r="D57">
      <v>5715</v>
    </oc>
    <nc r="D57">
      <v>5785</v>
    </nc>
  </rcc>
  <rcc rId="33427" sId="4">
    <oc r="D58">
      <v>28815</v>
    </oc>
    <nc r="D58">
      <v>28915</v>
    </nc>
  </rcc>
  <rcc rId="33428" sId="4">
    <oc r="D59">
      <v>12975</v>
    </oc>
    <nc r="D59">
      <v>13160</v>
    </nc>
  </rcc>
  <rcc rId="33429" sId="4">
    <oc r="E7">
      <v>8275</v>
    </oc>
    <nc r="E7"/>
  </rcc>
  <rcc rId="33430" sId="4">
    <oc r="E8">
      <v>52480</v>
    </oc>
    <nc r="E8"/>
  </rcc>
  <rcc rId="33431" sId="4">
    <oc r="E9">
      <v>5770</v>
    </oc>
    <nc r="E9"/>
  </rcc>
  <rcc rId="33432" sId="4">
    <oc r="E10">
      <v>23100</v>
    </oc>
    <nc r="E10"/>
  </rcc>
  <rcc rId="33433" sId="4">
    <oc r="E11">
      <v>13700</v>
    </oc>
    <nc r="E11"/>
  </rcc>
  <rcc rId="33434" sId="4">
    <oc r="E12">
      <v>46165</v>
    </oc>
    <nc r="E12"/>
  </rcc>
  <rcc rId="33435" sId="4">
    <oc r="E13">
      <v>17485</v>
    </oc>
    <nc r="E13"/>
  </rcc>
  <rcc rId="33436" sId="4">
    <oc r="E14">
      <v>9560</v>
    </oc>
    <nc r="E14"/>
  </rcc>
  <rcc rId="33437" sId="4">
    <oc r="E15">
      <v>27720</v>
    </oc>
    <nc r="E15"/>
  </rcc>
  <rcc rId="33438" sId="4">
    <oc r="E16">
      <v>28415</v>
    </oc>
    <nc r="E16"/>
  </rcc>
  <rcc rId="33439" sId="4">
    <oc r="E17">
      <v>30790</v>
    </oc>
    <nc r="E17"/>
  </rcc>
  <rcc rId="33440" sId="4">
    <oc r="E18">
      <v>33400</v>
    </oc>
    <nc r="E18"/>
  </rcc>
  <rcc rId="33441" sId="4">
    <oc r="E19">
      <v>53810</v>
    </oc>
    <nc r="E19"/>
  </rcc>
  <rcc rId="33442" sId="4">
    <oc r="E20">
      <v>4330</v>
    </oc>
    <nc r="E20"/>
  </rcc>
  <rcc rId="33443" sId="4">
    <oc r="E21">
      <v>8885</v>
    </oc>
    <nc r="E21"/>
  </rcc>
  <rcc rId="33444" sId="4">
    <oc r="E22">
      <v>22395</v>
    </oc>
    <nc r="E22"/>
  </rcc>
  <rcc rId="33445" sId="4">
    <oc r="E23">
      <v>49177</v>
    </oc>
    <nc r="E23"/>
  </rcc>
  <rcc rId="33446" sId="4">
    <oc r="E24">
      <v>30385</v>
    </oc>
    <nc r="E24"/>
  </rcc>
  <rcc rId="33447" sId="4">
    <oc r="E25">
      <v>34600</v>
    </oc>
    <nc r="E25"/>
  </rcc>
  <rcc rId="33448" sId="4">
    <oc r="E26">
      <v>16980</v>
    </oc>
    <nc r="E26"/>
  </rcc>
  <rcc rId="33449" sId="4">
    <oc r="E27">
      <v>15345</v>
    </oc>
    <nc r="E27"/>
  </rcc>
  <rcc rId="33450" sId="4">
    <oc r="E28">
      <v>58035</v>
    </oc>
    <nc r="E28"/>
  </rcc>
  <rcc rId="33451" sId="4">
    <oc r="E29">
      <v>34465</v>
    </oc>
    <nc r="E29"/>
  </rcc>
  <rcc rId="33452" sId="4">
    <oc r="E31">
      <v>22000</v>
    </oc>
    <nc r="E31"/>
  </rcc>
  <rcc rId="33453" sId="4">
    <oc r="E32">
      <v>29945</v>
    </oc>
    <nc r="E32"/>
  </rcc>
  <rcc rId="33454" sId="4">
    <oc r="E33">
      <v>38425</v>
    </oc>
    <nc r="E33"/>
  </rcc>
  <rcc rId="33455" sId="4">
    <oc r="E34">
      <v>19285</v>
    </oc>
    <nc r="E34"/>
  </rcc>
  <rcc rId="33456" sId="4">
    <oc r="E35">
      <v>11815</v>
    </oc>
    <nc r="E35"/>
  </rcc>
  <rcc rId="33457" sId="4">
    <oc r="E36">
      <v>48840</v>
    </oc>
    <nc r="E36"/>
  </rcc>
  <rcc rId="33458" sId="4">
    <oc r="E37">
      <v>38990</v>
    </oc>
    <nc r="E37"/>
  </rcc>
  <rcc rId="33459" sId="4">
    <oc r="E38">
      <v>12340</v>
    </oc>
    <nc r="E38"/>
  </rcc>
  <rcc rId="33460" sId="4">
    <oc r="E39">
      <v>42570</v>
    </oc>
    <nc r="E39"/>
  </rcc>
  <rcc rId="33461" sId="4">
    <oc r="E40">
      <v>37780</v>
    </oc>
    <nc r="E40"/>
  </rcc>
  <rcc rId="33462" sId="4">
    <oc r="E41">
      <v>4305</v>
    </oc>
    <nc r="E41"/>
  </rcc>
  <rcc rId="33463" sId="4">
    <oc r="E42">
      <v>100780</v>
    </oc>
    <nc r="E42"/>
  </rcc>
  <rcc rId="33464" sId="4">
    <oc r="E43">
      <v>9815</v>
    </oc>
    <nc r="E43"/>
  </rcc>
  <rcc rId="33465" sId="4">
    <oc r="E44">
      <v>2280</v>
    </oc>
    <nc r="E44"/>
  </rcc>
  <rcc rId="33466" sId="4">
    <oc r="E45">
      <v>87935</v>
    </oc>
    <nc r="E45"/>
  </rcc>
  <rcc rId="33467" sId="4">
    <oc r="E46">
      <v>9025</v>
    </oc>
    <nc r="E46"/>
  </rcc>
  <rcc rId="33468" sId="4">
    <oc r="E47">
      <v>11525</v>
    </oc>
    <nc r="E47"/>
  </rcc>
  <rcc rId="33469" sId="4">
    <oc r="E48">
      <v>54785</v>
    </oc>
    <nc r="E48"/>
  </rcc>
  <rcc rId="33470" sId="4">
    <oc r="E49">
      <v>14770</v>
    </oc>
    <nc r="E49"/>
  </rcc>
  <rcc rId="33471" sId="4">
    <oc r="E50">
      <v>32175</v>
    </oc>
    <nc r="E50"/>
  </rcc>
  <rcc rId="33472" sId="4">
    <oc r="E51">
      <v>15800</v>
    </oc>
    <nc r="E51"/>
  </rcc>
  <rcc rId="33473" sId="4">
    <oc r="E52">
      <v>9875</v>
    </oc>
    <nc r="E52"/>
  </rcc>
  <rcc rId="33474" sId="4">
    <oc r="E53">
      <v>19895</v>
    </oc>
    <nc r="E53"/>
  </rcc>
  <rcc rId="33475" sId="4">
    <oc r="E54">
      <v>6015</v>
    </oc>
    <nc r="E54"/>
  </rcc>
  <rcc rId="33476" sId="4">
    <oc r="E55">
      <v>54290</v>
    </oc>
    <nc r="E55"/>
  </rcc>
  <rcc rId="33477" sId="4">
    <oc r="E56">
      <v>51640</v>
    </oc>
    <nc r="E56"/>
  </rcc>
  <rcc rId="33478" sId="4">
    <oc r="E57">
      <v>5785</v>
    </oc>
    <nc r="E57"/>
  </rcc>
  <rcc rId="33479" sId="4">
    <oc r="E58">
      <v>28915</v>
    </oc>
    <nc r="E58"/>
  </rcc>
  <rcc rId="33480" sId="4">
    <oc r="E59">
      <v>13160</v>
    </oc>
    <nc r="E59"/>
  </rcc>
  <rcc rId="33481" sId="5">
    <oc r="E2" t="inlineStr">
      <is>
        <t>Август</t>
      </is>
    </oc>
    <nc r="E2" t="inlineStr">
      <is>
        <t>Сентябрь</t>
      </is>
    </nc>
  </rcc>
  <rcc rId="33482" sId="5">
    <oc r="D6">
      <v>14015</v>
    </oc>
    <nc r="D6">
      <v>14180</v>
    </nc>
  </rcc>
  <rcc rId="33483" sId="5">
    <oc r="D7">
      <v>5685</v>
    </oc>
    <nc r="D7">
      <v>5740</v>
    </nc>
  </rcc>
  <rcc rId="33484" sId="5">
    <oc r="D8">
      <v>15830</v>
    </oc>
    <nc r="D8">
      <v>16460</v>
    </nc>
  </rcc>
  <rcc rId="33485" sId="5">
    <oc r="D9">
      <v>10925</v>
    </oc>
    <nc r="D9">
      <v>11175</v>
    </nc>
  </rcc>
  <rcc rId="33486" sId="5">
    <oc r="D10">
      <v>20565</v>
    </oc>
    <nc r="D10">
      <v>20860</v>
    </nc>
  </rcc>
  <rcc rId="33487" sId="5">
    <oc r="D11">
      <v>45665</v>
    </oc>
    <nc r="D11">
      <v>45690</v>
    </nc>
  </rcc>
  <rcc rId="33488" sId="5">
    <oc r="D12">
      <v>20740</v>
    </oc>
    <nc r="D12">
      <v>20900</v>
    </nc>
  </rcc>
  <rcc rId="33489" sId="5">
    <oc r="D13">
      <v>13855</v>
    </oc>
    <nc r="D13">
      <v>13950</v>
    </nc>
  </rcc>
  <rcc rId="33490" sId="5">
    <oc r="D16">
      <v>7045</v>
    </oc>
    <nc r="D16">
      <v>7195</v>
    </nc>
  </rcc>
  <rcc rId="33491" sId="5">
    <oc r="D17">
      <v>32935</v>
    </oc>
    <nc r="D17">
      <v>33095</v>
    </nc>
  </rcc>
  <rcc rId="33492" sId="5">
    <oc r="D18">
      <v>18790</v>
    </oc>
    <nc r="D18">
      <v>18995</v>
    </nc>
  </rcc>
  <rcc rId="33493" sId="5">
    <oc r="D19">
      <v>13790</v>
    </oc>
    <nc r="D19">
      <v>13915</v>
    </nc>
  </rcc>
  <rcc rId="33494" sId="5">
    <oc r="D20">
      <v>53565</v>
    </oc>
    <nc r="D20">
      <v>53715</v>
    </nc>
  </rcc>
  <rcc rId="33495" sId="5">
    <oc r="D21">
      <v>70515</v>
    </oc>
    <nc r="D21">
      <v>70740</v>
    </nc>
  </rcc>
  <rcc rId="33496" sId="5">
    <oc r="D22">
      <v>54315</v>
    </oc>
    <nc r="D22">
      <v>54580</v>
    </nc>
  </rcc>
  <rcc rId="33497" sId="5">
    <oc r="D23">
      <v>11640</v>
    </oc>
    <nc r="D23">
      <v>11780</v>
    </nc>
  </rcc>
  <rcc rId="33498" sId="5">
    <oc r="D24">
      <v>8035</v>
    </oc>
    <nc r="D24">
      <v>8270</v>
    </nc>
  </rcc>
  <rcc rId="33499" sId="5">
    <oc r="D26">
      <v>9140</v>
    </oc>
    <nc r="D26">
      <v>9235</v>
    </nc>
  </rcc>
  <rcc rId="33500" sId="5">
    <oc r="D27">
      <v>4405</v>
    </oc>
    <nc r="D27">
      <v>4470</v>
    </nc>
  </rcc>
  <rcc rId="33501" sId="5">
    <oc r="D28">
      <v>6742</v>
    </oc>
    <nc r="D28">
      <v>6865</v>
    </nc>
  </rcc>
  <rcc rId="33502" sId="5">
    <oc r="D29">
      <v>22385</v>
    </oc>
    <nc r="D29">
      <v>22665</v>
    </nc>
  </rcc>
  <rcc rId="33503" sId="5">
    <oc r="D30">
      <v>62065</v>
    </oc>
    <nc r="D30">
      <v>62445</v>
    </nc>
  </rcc>
  <rcc rId="33504" sId="5">
    <oc r="D31">
      <v>20250</v>
    </oc>
    <nc r="D31">
      <v>20500</v>
    </nc>
  </rcc>
  <rcc rId="33505" sId="5">
    <oc r="D32">
      <v>19150</v>
    </oc>
    <nc r="D32">
      <v>19295</v>
    </nc>
  </rcc>
  <rcc rId="33506" sId="5">
    <oc r="D33">
      <v>55500</v>
    </oc>
    <nc r="D33">
      <v>55610</v>
    </nc>
  </rcc>
  <rcc rId="33507" sId="5">
    <oc r="D34">
      <v>13830</v>
    </oc>
    <nc r="D34">
      <v>13970</v>
    </nc>
  </rcc>
  <rcc rId="33508" sId="5">
    <oc r="D35">
      <v>10885</v>
    </oc>
    <nc r="D35">
      <v>10965</v>
    </nc>
  </rcc>
  <rcc rId="33509" sId="5">
    <oc r="D36">
      <v>69995</v>
    </oc>
    <nc r="D36">
      <v>70275</v>
    </nc>
  </rcc>
  <rcc rId="33510" sId="5">
    <oc r="D37">
      <v>27325</v>
    </oc>
    <nc r="D37">
      <v>27525</v>
    </nc>
  </rcc>
  <rcc rId="33511" sId="5">
    <oc r="D38">
      <v>92270</v>
    </oc>
    <nc r="D38">
      <v>92760</v>
    </nc>
  </rcc>
  <rcc rId="33512" sId="5">
    <oc r="D39">
      <v>12520</v>
    </oc>
    <nc r="D39">
      <v>12670</v>
    </nc>
  </rcc>
  <rcc rId="33513" sId="5">
    <oc r="D40">
      <v>64970</v>
    </oc>
    <nc r="D40">
      <v>65110</v>
    </nc>
  </rcc>
  <rcc rId="33514" sId="5">
    <oc r="D41">
      <v>19465</v>
    </oc>
    <nc r="D41">
      <v>19655</v>
    </nc>
  </rcc>
  <rcc rId="33515" sId="5">
    <oc r="D42">
      <v>108335</v>
    </oc>
    <nc r="D42">
      <v>108625</v>
    </nc>
  </rcc>
  <rcc rId="33516" sId="5">
    <oc r="D43">
      <v>14290</v>
    </oc>
    <nc r="D43">
      <v>14535</v>
    </nc>
  </rcc>
  <rcc rId="33517" sId="5">
    <oc r="D44">
      <v>23630</v>
    </oc>
    <nc r="D44">
      <v>23655</v>
    </nc>
  </rcc>
  <rcc rId="33518" sId="5">
    <oc r="D45">
      <v>20340</v>
    </oc>
    <nc r="D45">
      <v>20405</v>
    </nc>
  </rcc>
  <rcc rId="33519" sId="5">
    <oc r="D46">
      <v>460</v>
    </oc>
    <nc r="D46">
      <v>580</v>
    </nc>
  </rcc>
  <rcc rId="33520" sId="5">
    <oc r="D47">
      <v>10960</v>
    </oc>
    <nc r="D47">
      <v>11330</v>
    </nc>
  </rcc>
  <rcc rId="33521" sId="5">
    <oc r="D48">
      <v>25535</v>
    </oc>
    <nc r="D48">
      <v>25645</v>
    </nc>
  </rcc>
  <rcc rId="33522" sId="5">
    <oc r="D49">
      <v>34990</v>
    </oc>
    <nc r="D49">
      <v>35095</v>
    </nc>
  </rcc>
  <rcc rId="33523" sId="5">
    <oc r="D50">
      <v>19335</v>
    </oc>
    <nc r="D50">
      <v>19630</v>
    </nc>
  </rcc>
  <rcc rId="33524" sId="5">
    <oc r="D51">
      <v>2515</v>
    </oc>
    <nc r="D51">
      <v>2645</v>
    </nc>
  </rcc>
  <rcc rId="33525" sId="5">
    <oc r="D52">
      <v>22620</v>
    </oc>
    <nc r="D52">
      <v>22840</v>
    </nc>
  </rcc>
  <rcc rId="33526" sId="5">
    <oc r="D53">
      <v>36685</v>
    </oc>
    <nc r="D53">
      <v>36810</v>
    </nc>
  </rcc>
  <rcc rId="33527" sId="5">
    <oc r="D54">
      <v>42535</v>
    </oc>
    <nc r="D54">
      <v>42830</v>
    </nc>
  </rcc>
  <rcc rId="33528" sId="5">
    <oc r="D55">
      <v>8585</v>
    </oc>
    <nc r="D55">
      <v>8770</v>
    </nc>
  </rcc>
  <rcc rId="33529" sId="5">
    <oc r="D56">
      <v>264820</v>
    </oc>
    <nc r="D56">
      <v>265605</v>
    </nc>
  </rcc>
  <rcc rId="33530" sId="5">
    <oc r="D57">
      <v>32115</v>
    </oc>
    <nc r="D57">
      <v>32270</v>
    </nc>
  </rcc>
  <rcc rId="33531" sId="5">
    <oc r="D58">
      <v>8470</v>
    </oc>
    <nc r="D58">
      <v>9055</v>
    </nc>
  </rcc>
  <rcc rId="33532" sId="5">
    <oc r="D59">
      <v>67035</v>
    </oc>
    <nc r="D59">
      <v>67110</v>
    </nc>
  </rcc>
  <rcc rId="33533" sId="5">
    <oc r="D61">
      <v>3660</v>
    </oc>
    <nc r="D61">
      <v>3910</v>
    </nc>
  </rcc>
  <rcc rId="33534" sId="5">
    <oc r="D62">
      <v>8780</v>
    </oc>
    <nc r="D62">
      <v>8930</v>
    </nc>
  </rcc>
  <rcc rId="33535" sId="5">
    <oc r="D63">
      <v>1585</v>
    </oc>
    <nc r="D63">
      <v>1790</v>
    </nc>
  </rcc>
  <rcc rId="33536" sId="5">
    <oc r="D64">
      <v>19720</v>
    </oc>
    <nc r="D64">
      <v>20050</v>
    </nc>
  </rcc>
  <rcc rId="33537" sId="5">
    <oc r="D65">
      <v>7070</v>
    </oc>
    <nc r="D65">
      <v>7190</v>
    </nc>
  </rcc>
  <rcc rId="33538" sId="5">
    <oc r="D66">
      <v>23670</v>
    </oc>
    <nc r="D66">
      <v>23890</v>
    </nc>
  </rcc>
  <rcc rId="33539" sId="5">
    <oc r="D67">
      <v>28920</v>
    </oc>
    <nc r="D67">
      <v>29710</v>
    </nc>
  </rcc>
  <rcc rId="33540" sId="5">
    <oc r="D68">
      <v>5920</v>
    </oc>
    <nc r="D68">
      <v>5985</v>
    </nc>
  </rcc>
  <rcc rId="33541" sId="5">
    <oc r="D70">
      <v>20615</v>
    </oc>
    <nc r="D70">
      <v>20670</v>
    </nc>
  </rcc>
  <rcc rId="33542" sId="5">
    <oc r="D71">
      <v>36530</v>
    </oc>
    <nc r="D71">
      <v>36700</v>
    </nc>
  </rcc>
  <rcc rId="33543" sId="5">
    <oc r="D72">
      <v>33270</v>
    </oc>
    <nc r="D72">
      <v>33475</v>
    </nc>
  </rcc>
  <rcc rId="33544" sId="5">
    <oc r="D73">
      <v>3940</v>
    </oc>
    <nc r="D73">
      <v>3945</v>
    </nc>
  </rcc>
  <rcc rId="33545" sId="5">
    <oc r="D74">
      <v>7600</v>
    </oc>
    <nc r="D74">
      <v>7740</v>
    </nc>
  </rcc>
  <rcc rId="33546" sId="5">
    <oc r="D75">
      <v>5780</v>
    </oc>
    <nc r="D75">
      <v>5985</v>
    </nc>
  </rcc>
  <rcc rId="33547" sId="5">
    <oc r="D76">
      <v>58805</v>
    </oc>
    <nc r="D76">
      <v>59725</v>
    </nc>
  </rcc>
  <rcc rId="33548" sId="5">
    <oc r="D77">
      <v>12390</v>
    </oc>
    <nc r="D77">
      <v>12545</v>
    </nc>
  </rcc>
  <rcc rId="33549" sId="5">
    <oc r="D78">
      <v>12380</v>
    </oc>
    <nc r="D78">
      <v>12405</v>
    </nc>
  </rcc>
  <rcc rId="33550" sId="5">
    <oc r="D79">
      <v>9255</v>
    </oc>
    <nc r="D79">
      <v>9505</v>
    </nc>
  </rcc>
  <rcc rId="33551" sId="5">
    <oc r="D80">
      <v>7705</v>
    </oc>
    <nc r="D80">
      <v>7950</v>
    </nc>
  </rcc>
  <rcc rId="33552" sId="5">
    <oc r="D81">
      <v>10680</v>
    </oc>
    <nc r="D81">
      <v>10785</v>
    </nc>
  </rcc>
  <rcc rId="33553" sId="5">
    <oc r="D82">
      <v>2250</v>
    </oc>
    <nc r="D82">
      <v>2310</v>
    </nc>
  </rcc>
  <rcc rId="33554" sId="5">
    <oc r="D83">
      <v>15835</v>
    </oc>
    <nc r="D83">
      <v>15885</v>
    </nc>
  </rcc>
  <rcc rId="33555" sId="5">
    <oc r="D84">
      <v>140</v>
    </oc>
    <nc r="D84">
      <v>170</v>
    </nc>
  </rcc>
  <rcc rId="33556" sId="5">
    <oc r="D85">
      <v>25735</v>
    </oc>
    <nc r="D85">
      <v>25870</v>
    </nc>
  </rcc>
  <rcc rId="33557" sId="5">
    <oc r="D86">
      <v>27370</v>
    </oc>
    <nc r="D86">
      <v>27440</v>
    </nc>
  </rcc>
  <rcc rId="33558" sId="5">
    <oc r="D87">
      <v>8845</v>
    </oc>
    <nc r="D87">
      <v>8905</v>
    </nc>
  </rcc>
  <rcc rId="33559" sId="5">
    <oc r="D88">
      <v>3070</v>
    </oc>
    <nc r="D88">
      <v>3105</v>
    </nc>
  </rcc>
  <rcc rId="33560" sId="5">
    <oc r="D89">
      <v>39140</v>
    </oc>
    <nc r="D89">
      <v>39880</v>
    </nc>
  </rcc>
  <rcc rId="33561" sId="5">
    <oc r="D90">
      <v>27480</v>
    </oc>
    <nc r="D90">
      <v>27550</v>
    </nc>
  </rcc>
  <rcc rId="33562" sId="5">
    <oc r="D91">
      <v>68185</v>
    </oc>
    <nc r="D91">
      <v>68540</v>
    </nc>
  </rcc>
  <rcc rId="33563" sId="5">
    <oc r="D92">
      <v>40590</v>
    </oc>
    <nc r="D92">
      <v>40895</v>
    </nc>
  </rcc>
  <rcc rId="33564" sId="5">
    <oc r="D94">
      <v>2245</v>
    </oc>
    <nc r="D94">
      <v>2395</v>
    </nc>
  </rcc>
  <rcc rId="33565" sId="5">
    <oc r="D95">
      <v>21015</v>
    </oc>
    <nc r="D95">
      <v>21270</v>
    </nc>
  </rcc>
  <rcc rId="33566" sId="5">
    <oc r="D96">
      <v>9095</v>
    </oc>
    <nc r="D96">
      <v>9145</v>
    </nc>
  </rcc>
  <rcc rId="33567" sId="5">
    <oc r="D97">
      <v>34795</v>
    </oc>
    <nc r="D97">
      <v>35020</v>
    </nc>
  </rcc>
  <rcc rId="33568" sId="5">
    <oc r="D98">
      <v>8625</v>
    </oc>
    <nc r="D98">
      <v>8735</v>
    </nc>
  </rcc>
  <rcc rId="33569" sId="5">
    <oc r="D99">
      <v>46145</v>
    </oc>
    <nc r="D99">
      <v>46645</v>
    </nc>
  </rcc>
  <rcc rId="33570" sId="5">
    <oc r="D100">
      <v>31355</v>
    </oc>
    <nc r="D100">
      <v>31480</v>
    </nc>
  </rcc>
  <rcc rId="33571" sId="5">
    <oc r="D101">
      <v>32005</v>
    </oc>
    <nc r="D101">
      <v>32375</v>
    </nc>
  </rcc>
  <rcc rId="33572" sId="5">
    <oc r="D102">
      <v>17940</v>
    </oc>
    <nc r="D102">
      <v>18120</v>
    </nc>
  </rcc>
  <rcc rId="33573" sId="5">
    <oc r="D103">
      <v>15025</v>
    </oc>
    <nc r="D103">
      <v>15190</v>
    </nc>
  </rcc>
  <rcc rId="33574" sId="5">
    <oc r="D104">
      <v>24065</v>
    </oc>
    <nc r="D104">
      <v>24235</v>
    </nc>
  </rcc>
  <rcc rId="33575" sId="5">
    <oc r="D105">
      <v>4530</v>
    </oc>
    <nc r="D105">
      <v>4640</v>
    </nc>
  </rcc>
  <rcc rId="33576" sId="5">
    <oc r="D106">
      <v>9620</v>
    </oc>
    <nc r="D106">
      <v>9745</v>
    </nc>
  </rcc>
  <rcc rId="33577" sId="5">
    <oc r="D108">
      <v>98485</v>
    </oc>
    <nc r="D108">
      <v>98725</v>
    </nc>
  </rcc>
  <rcc rId="33578" sId="5">
    <oc r="D109">
      <v>35230</v>
    </oc>
    <nc r="D109">
      <v>35270</v>
    </nc>
  </rcc>
  <rcc rId="33579" sId="5">
    <oc r="D110">
      <v>15505</v>
    </oc>
    <nc r="D110">
      <v>15680</v>
    </nc>
  </rcc>
  <rcc rId="33580" sId="5">
    <oc r="D111">
      <v>27820</v>
    </oc>
    <nc r="D111">
      <v>28465</v>
    </nc>
  </rcc>
  <rcc rId="33581" sId="5">
    <oc r="D112">
      <v>5760</v>
    </oc>
    <nc r="D112">
      <v>5905</v>
    </nc>
  </rcc>
  <rcc rId="33582" sId="5">
    <oc r="D113">
      <v>19980</v>
    </oc>
    <nc r="D113">
      <v>19985</v>
    </nc>
  </rcc>
  <rcc rId="33583" sId="5">
    <oc r="D114">
      <v>12335</v>
    </oc>
    <nc r="D114">
      <v>12685</v>
    </nc>
  </rcc>
  <rcc rId="33584" sId="5">
    <oc r="D115">
      <v>47680</v>
    </oc>
    <nc r="D115">
      <v>47805</v>
    </nc>
  </rcc>
  <rcc rId="33585" sId="5">
    <oc r="D116">
      <v>36660</v>
    </oc>
    <nc r="D116">
      <v>36860</v>
    </nc>
  </rcc>
  <rcc rId="33586" sId="5">
    <oc r="D117">
      <v>97080</v>
    </oc>
    <nc r="D117">
      <v>97490</v>
    </nc>
  </rcc>
  <rcc rId="33587" sId="5">
    <oc r="D118">
      <v>41215</v>
    </oc>
    <nc r="D118">
      <v>41620</v>
    </nc>
  </rcc>
  <rcc rId="33588" sId="5">
    <oc r="D119">
      <v>2795</v>
    </oc>
    <nc r="D119">
      <v>2880</v>
    </nc>
  </rcc>
  <rcc rId="33589" sId="5">
    <oc r="D120">
      <v>87615</v>
    </oc>
    <nc r="D120">
      <v>87815</v>
    </nc>
  </rcc>
  <rcc rId="33590" sId="5">
    <oc r="D121">
      <v>84310</v>
    </oc>
    <nc r="D121">
      <v>84535</v>
    </nc>
  </rcc>
  <rcc rId="33591" sId="5">
    <oc r="D122">
      <v>15970</v>
    </oc>
    <nc r="D122">
      <v>16075</v>
    </nc>
  </rcc>
  <rcc rId="33592" sId="5">
    <oc r="D123">
      <v>5365</v>
    </oc>
    <nc r="D123">
      <v>5430</v>
    </nc>
  </rcc>
  <rcc rId="33593" sId="5">
    <oc r="D124">
      <v>8965</v>
    </oc>
    <nc r="D124">
      <v>9080</v>
    </nc>
  </rcc>
  <rcc rId="33594" sId="5">
    <oc r="D125">
      <v>10395</v>
    </oc>
    <nc r="D125">
      <v>10570</v>
    </nc>
  </rcc>
  <rcc rId="33595" sId="5">
    <oc r="D126">
      <v>32090</v>
    </oc>
    <nc r="D126">
      <v>32255</v>
    </nc>
  </rcc>
  <rcc rId="33596" sId="5">
    <oc r="D127">
      <v>62575</v>
    </oc>
    <nc r="D127">
      <v>63115</v>
    </nc>
  </rcc>
  <rcc rId="33597" sId="5">
    <oc r="D128">
      <v>10435</v>
    </oc>
    <nc r="D128">
      <v>10930</v>
    </nc>
  </rcc>
  <rcc rId="33598" sId="5">
    <oc r="D129">
      <v>16220</v>
    </oc>
    <nc r="D129">
      <v>16350</v>
    </nc>
  </rcc>
  <rcc rId="33599" sId="5">
    <oc r="D130">
      <v>12535</v>
    </oc>
    <nc r="D130">
      <v>12540</v>
    </nc>
  </rcc>
  <rcc rId="33600" sId="5">
    <oc r="D131">
      <v>8685</v>
    </oc>
    <nc r="D131">
      <v>8760</v>
    </nc>
  </rcc>
  <rcc rId="33601" sId="5">
    <oc r="D132">
      <v>9895</v>
    </oc>
    <nc r="D132">
      <v>9970</v>
    </nc>
  </rcc>
  <rcc rId="33602" sId="5">
    <oc r="D133">
      <v>19385</v>
    </oc>
    <nc r="D133">
      <v>19480</v>
    </nc>
  </rcc>
  <rcc rId="33603" sId="5">
    <oc r="D134">
      <v>18670</v>
    </oc>
    <nc r="D134">
      <v>18960</v>
    </nc>
  </rcc>
  <rcc rId="33604" sId="5">
    <oc r="D135">
      <v>31550</v>
    </oc>
    <nc r="D135">
      <v>31655</v>
    </nc>
  </rcc>
  <rcc rId="33605" sId="5">
    <oc r="D136">
      <v>59505</v>
    </oc>
    <nc r="D136">
      <v>59850</v>
    </nc>
  </rcc>
  <rcc rId="33606" sId="5">
    <oc r="D137">
      <v>29670</v>
    </oc>
    <nc r="D137">
      <v>29885</v>
    </nc>
  </rcc>
  <rcc rId="33607" sId="5">
    <oc r="D138">
      <v>29530</v>
    </oc>
    <nc r="D138">
      <v>29685</v>
    </nc>
  </rcc>
  <rcc rId="33608" sId="5">
    <oc r="D139">
      <v>41095</v>
    </oc>
    <nc r="D139">
      <v>41235</v>
    </nc>
  </rcc>
  <rcc rId="33609" sId="5">
    <oc r="D140">
      <v>19515</v>
    </oc>
    <nc r="D140">
      <v>19690</v>
    </nc>
  </rcc>
  <rcc rId="33610" sId="5">
    <oc r="D141">
      <v>9620</v>
    </oc>
    <nc r="D141">
      <v>9675</v>
    </nc>
  </rcc>
  <rcc rId="33611" sId="5">
    <oc r="D142">
      <v>28025</v>
    </oc>
    <nc r="D142">
      <v>28130</v>
    </nc>
  </rcc>
  <rcc rId="33612" sId="5">
    <oc r="D143">
      <v>41975</v>
    </oc>
    <nc r="D143">
      <v>42085</v>
    </nc>
  </rcc>
  <rcc rId="33613" sId="5">
    <oc r="D144">
      <v>58830</v>
    </oc>
    <nc r="D144">
      <v>59390</v>
    </nc>
  </rcc>
  <rcc rId="33614" sId="5">
    <oc r="D145">
      <v>11185</v>
    </oc>
    <nc r="D145">
      <v>11355</v>
    </nc>
  </rcc>
  <rcc rId="33615" sId="5">
    <oc r="D146">
      <v>13225</v>
    </oc>
    <nc r="D146">
      <v>13325</v>
    </nc>
  </rcc>
  <rcc rId="33616" sId="5">
    <oc r="D147">
      <v>30855</v>
    </oc>
    <nc r="D147">
      <v>31160</v>
    </nc>
  </rcc>
  <rcc rId="33617" sId="5">
    <oc r="D148">
      <v>13800</v>
    </oc>
    <nc r="D148">
      <v>13840</v>
    </nc>
  </rcc>
  <rcc rId="33618" sId="5" odxf="1" dxf="1">
    <oc r="D149">
      <v>40665</v>
    </oc>
    <nc r="D149">
      <v>40765</v>
    </nc>
    <odxf>
      <fill>
        <patternFill>
          <bgColor indexed="9"/>
        </patternFill>
      </fill>
    </odxf>
    <ndxf>
      <fill>
        <patternFill>
          <bgColor theme="0"/>
        </patternFill>
      </fill>
    </ndxf>
  </rcc>
  <rcc rId="33619" sId="5">
    <oc r="D150">
      <v>39375</v>
    </oc>
    <nc r="D150">
      <v>39525</v>
    </nc>
  </rcc>
  <rcc rId="33620" sId="5" odxf="1" dxf="1">
    <oc r="D151">
      <v>45435</v>
    </oc>
    <nc r="D151">
      <v>45660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3621" sId="5">
    <oc r="D152">
      <v>23775</v>
    </oc>
    <nc r="D152">
      <v>23965</v>
    </nc>
  </rcc>
  <rcc rId="33622" sId="5">
    <oc r="D154">
      <v>29400</v>
    </oc>
    <nc r="D154">
      <v>29495</v>
    </nc>
  </rcc>
  <rcc rId="33623" sId="5">
    <oc r="D155">
      <v>78265</v>
    </oc>
    <nc r="D155">
      <v>78475</v>
    </nc>
  </rcc>
  <rcc rId="33624" sId="5">
    <oc r="D156">
      <v>25750</v>
    </oc>
    <nc r="D156">
      <v>26015</v>
    </nc>
  </rcc>
  <rcc rId="33625" sId="5">
    <oc r="D157">
      <v>37210</v>
    </oc>
    <nc r="D157">
      <v>37500</v>
    </nc>
  </rcc>
  <rcc rId="33626" sId="5">
    <oc r="D158">
      <v>5325</v>
    </oc>
    <nc r="D158">
      <v>5550</v>
    </nc>
  </rcc>
  <rcc rId="33627" sId="5">
    <oc r="D159">
      <v>8055</v>
    </oc>
    <nc r="D159">
      <v>8115</v>
    </nc>
  </rcc>
  <rcc rId="33628" sId="5">
    <oc r="D160">
      <v>14850</v>
    </oc>
    <nc r="D160">
      <v>15285</v>
    </nc>
  </rcc>
  <rcc rId="33629" sId="5">
    <oc r="D161">
      <v>92295</v>
    </oc>
    <nc r="D161">
      <v>92355</v>
    </nc>
  </rcc>
  <rcc rId="33630" sId="5">
    <oc r="D162">
      <v>75105</v>
    </oc>
    <nc r="D162">
      <v>75370</v>
    </nc>
  </rcc>
  <rcc rId="33631" sId="5">
    <oc r="D163">
      <v>20850</v>
    </oc>
    <nc r="D163">
      <v>21210</v>
    </nc>
  </rcc>
  <rcc rId="33632" sId="5">
    <oc r="D164">
      <v>46580</v>
    </oc>
    <nc r="D164">
      <v>46605</v>
    </nc>
  </rcc>
  <rcc rId="33633" sId="5">
    <oc r="D166">
      <v>23945</v>
    </oc>
    <nc r="D166">
      <v>24100</v>
    </nc>
  </rcc>
  <rcc rId="33634" sId="5">
    <oc r="D167">
      <v>1465</v>
    </oc>
    <nc r="D167">
      <v>1605</v>
    </nc>
  </rcc>
  <rcc rId="33635" sId="5">
    <oc r="D168">
      <v>13655</v>
    </oc>
    <nc r="D168">
      <v>13760</v>
    </nc>
  </rcc>
  <rcc rId="33636" sId="5">
    <oc r="D169">
      <v>13175</v>
    </oc>
    <nc r="D169">
      <v>13320</v>
    </nc>
  </rcc>
  <rcc rId="33637" sId="5">
    <oc r="D170">
      <v>11200</v>
    </oc>
    <nc r="D170">
      <v>11395</v>
    </nc>
  </rcc>
  <rcc rId="33638" sId="5">
    <oc r="D171">
      <v>71450</v>
    </oc>
    <nc r="D171">
      <v>71850</v>
    </nc>
  </rcc>
  <rcc rId="33639" sId="5">
    <oc r="D172">
      <v>40550</v>
    </oc>
    <nc r="D172">
      <v>40865</v>
    </nc>
  </rcc>
  <rcc rId="33640" sId="5">
    <oc r="D173">
      <v>20070</v>
    </oc>
    <nc r="D173">
      <v>20465</v>
    </nc>
  </rcc>
  <rcc rId="33641" sId="5">
    <oc r="D174">
      <v>10650</v>
    </oc>
    <nc r="D174">
      <v>10795</v>
    </nc>
  </rcc>
  <rcc rId="33642" sId="5">
    <oc r="D175">
      <v>53665</v>
    </oc>
    <nc r="D175">
      <v>53995</v>
    </nc>
  </rcc>
  <rcc rId="33643" sId="5">
    <oc r="D176">
      <v>45515</v>
    </oc>
    <nc r="D176">
      <v>45635</v>
    </nc>
  </rcc>
  <rcc rId="33644" sId="5">
    <oc r="D177">
      <v>34510</v>
    </oc>
    <nc r="D177">
      <v>34685</v>
    </nc>
  </rcc>
  <rcc rId="33645" sId="5">
    <oc r="D179">
      <v>50345</v>
    </oc>
    <nc r="D179">
      <v>50525</v>
    </nc>
  </rcc>
  <rcc rId="33646" sId="5">
    <oc r="D180">
      <v>39485</v>
    </oc>
    <nc r="D180">
      <v>39625</v>
    </nc>
  </rcc>
  <rcc rId="33647" sId="5">
    <oc r="D181">
      <v>10625</v>
    </oc>
    <nc r="D181">
      <v>10825</v>
    </nc>
  </rcc>
  <rcc rId="33648" sId="5">
    <oc r="D182">
      <v>9405</v>
    </oc>
    <nc r="D182">
      <v>9545</v>
    </nc>
  </rcc>
  <rcc rId="33649" sId="5">
    <oc r="D183">
      <v>31915</v>
    </oc>
    <nc r="D183">
      <v>32105</v>
    </nc>
  </rcc>
  <rcc rId="33650" sId="5">
    <oc r="D184">
      <v>23905</v>
    </oc>
    <nc r="D184">
      <v>24120</v>
    </nc>
  </rcc>
  <rcc rId="33651" sId="5">
    <oc r="D185">
      <v>11050</v>
    </oc>
    <nc r="D185">
      <v>11210</v>
    </nc>
  </rcc>
  <rcc rId="33652" sId="5">
    <oc r="D186">
      <v>19450</v>
    </oc>
    <nc r="D186">
      <v>19760</v>
    </nc>
  </rcc>
  <rcc rId="33653" sId="5">
    <oc r="D187">
      <v>40665</v>
    </oc>
    <nc r="D187">
      <v>40770</v>
    </nc>
  </rcc>
  <rcc rId="33654" sId="5">
    <oc r="D188">
      <v>13610</v>
    </oc>
    <nc r="D188">
      <v>13770</v>
    </nc>
  </rcc>
  <rcc rId="33655" sId="5">
    <oc r="D189">
      <v>124150</v>
    </oc>
    <nc r="D189">
      <v>124505</v>
    </nc>
  </rcc>
  <rcc rId="33656" sId="5">
    <oc r="D190">
      <v>7975</v>
    </oc>
    <nc r="D190">
      <v>8285</v>
    </nc>
  </rcc>
  <rcc rId="33657" sId="5">
    <oc r="D191">
      <v>26835</v>
    </oc>
    <nc r="D191">
      <v>27300</v>
    </nc>
  </rcc>
  <rcc rId="33658" sId="5">
    <oc r="D192">
      <v>34000</v>
    </oc>
    <nc r="D192">
      <v>34195</v>
    </nc>
  </rcc>
  <rcc rId="33659" sId="5">
    <oc r="D193">
      <v>27950</v>
    </oc>
    <nc r="D193">
      <v>28311</v>
    </nc>
  </rcc>
  <rcc rId="33660" sId="5">
    <oc r="D195">
      <v>10335</v>
    </oc>
    <nc r="D195">
      <v>10400</v>
    </nc>
  </rcc>
  <rcc rId="33661" sId="5">
    <oc r="D196">
      <v>23500</v>
    </oc>
    <nc r="D196">
      <v>23650</v>
    </nc>
  </rcc>
  <rcc rId="33662" sId="5">
    <oc r="D197">
      <v>9610</v>
    </oc>
    <nc r="D197">
      <v>9855</v>
    </nc>
  </rcc>
  <rcc rId="33663" sId="5">
    <oc r="D198">
      <v>18175</v>
    </oc>
    <nc r="D198">
      <v>18420</v>
    </nc>
  </rcc>
  <rcc rId="33664" sId="5">
    <oc r="D199">
      <v>16425</v>
    </oc>
    <nc r="D199">
      <v>16460</v>
    </nc>
  </rcc>
  <rcc rId="33665" sId="5">
    <oc r="D201">
      <v>16330</v>
    </oc>
    <nc r="D201">
      <v>16545</v>
    </nc>
  </rcc>
  <rcc rId="33666" sId="5">
    <oc r="E6">
      <v>14180</v>
    </oc>
    <nc r="E6"/>
  </rcc>
  <rcc rId="33667" sId="5">
    <oc r="E7">
      <v>5740</v>
    </oc>
    <nc r="E7"/>
  </rcc>
  <rcc rId="33668" sId="5">
    <oc r="E8">
      <v>16460</v>
    </oc>
    <nc r="E8"/>
  </rcc>
  <rcc rId="33669" sId="5">
    <oc r="E9">
      <v>11175</v>
    </oc>
    <nc r="E9"/>
  </rcc>
  <rcc rId="33670" sId="5">
    <oc r="E10">
      <v>20860</v>
    </oc>
    <nc r="E10"/>
  </rcc>
  <rcc rId="33671" sId="5">
    <oc r="E11">
      <v>45690</v>
    </oc>
    <nc r="E11"/>
  </rcc>
  <rcc rId="33672" sId="5">
    <oc r="E12">
      <v>20900</v>
    </oc>
    <nc r="E12"/>
  </rcc>
  <rcc rId="33673" sId="5">
    <oc r="E13">
      <v>13950</v>
    </oc>
    <nc r="E13"/>
  </rcc>
  <rcc rId="33674" sId="5">
    <oc r="E15">
      <v>20265</v>
    </oc>
    <nc r="E15"/>
  </rcc>
  <rcc rId="33675" sId="5">
    <oc r="E16">
      <v>7195</v>
    </oc>
    <nc r="E16"/>
  </rcc>
  <rcc rId="33676" sId="5">
    <oc r="E17">
      <v>33095</v>
    </oc>
    <nc r="E17"/>
  </rcc>
  <rcc rId="33677" sId="5">
    <oc r="E18">
      <v>18995</v>
    </oc>
    <nc r="E18"/>
  </rcc>
  <rcc rId="33678" sId="5">
    <oc r="E19">
      <v>13915</v>
    </oc>
    <nc r="E19"/>
  </rcc>
  <rcc rId="33679" sId="5">
    <oc r="E20">
      <v>53715</v>
    </oc>
    <nc r="E20"/>
  </rcc>
  <rcc rId="33680" sId="5">
    <oc r="E21">
      <v>70740</v>
    </oc>
    <nc r="E21"/>
  </rcc>
  <rcc rId="33681" sId="5">
    <oc r="E22">
      <v>54580</v>
    </oc>
    <nc r="E22"/>
  </rcc>
  <rcc rId="33682" sId="5">
    <oc r="E23">
      <v>11780</v>
    </oc>
    <nc r="E23"/>
  </rcc>
  <rcc rId="33683" sId="5">
    <oc r="E24">
      <v>8270</v>
    </oc>
    <nc r="E24"/>
  </rcc>
  <rcc rId="33684" sId="5">
    <oc r="E25">
      <v>14560</v>
    </oc>
    <nc r="E25"/>
  </rcc>
  <rcc rId="33685" sId="5">
    <oc r="E26">
      <v>9235</v>
    </oc>
    <nc r="E26"/>
  </rcc>
  <rcc rId="33686" sId="5">
    <oc r="E27">
      <v>4470</v>
    </oc>
    <nc r="E27"/>
  </rcc>
  <rcc rId="33687" sId="5">
    <oc r="E28">
      <v>6865</v>
    </oc>
    <nc r="E28"/>
  </rcc>
  <rcc rId="33688" sId="5">
    <oc r="E29">
      <v>22665</v>
    </oc>
    <nc r="E29"/>
  </rcc>
  <rcc rId="33689" sId="5">
    <oc r="E30">
      <v>62445</v>
    </oc>
    <nc r="E30"/>
  </rcc>
  <rcc rId="33690" sId="5">
    <oc r="E31">
      <v>20500</v>
    </oc>
    <nc r="E31"/>
  </rcc>
  <rcc rId="33691" sId="5">
    <oc r="E32">
      <v>19295</v>
    </oc>
    <nc r="E32"/>
  </rcc>
  <rcc rId="33692" sId="5">
    <oc r="E33">
      <v>55610</v>
    </oc>
    <nc r="E33"/>
  </rcc>
  <rcc rId="33693" sId="5">
    <oc r="E34">
      <v>13970</v>
    </oc>
    <nc r="E34"/>
  </rcc>
  <rcc rId="33694" sId="5">
    <oc r="E35">
      <v>10965</v>
    </oc>
    <nc r="E35"/>
  </rcc>
  <rcc rId="33695" sId="5">
    <oc r="E36">
      <v>70275</v>
    </oc>
    <nc r="E36"/>
  </rcc>
  <rcc rId="33696" sId="5">
    <oc r="E37">
      <v>27525</v>
    </oc>
    <nc r="E37"/>
  </rcc>
  <rcc rId="33697" sId="5">
    <oc r="E38">
      <v>92760</v>
    </oc>
    <nc r="E38"/>
  </rcc>
  <rcc rId="33698" sId="5">
    <oc r="E39">
      <v>12670</v>
    </oc>
    <nc r="E39"/>
  </rcc>
  <rcc rId="33699" sId="5">
    <oc r="E40">
      <v>65110</v>
    </oc>
    <nc r="E40"/>
  </rcc>
  <rcc rId="33700" sId="5">
    <oc r="E41">
      <v>19655</v>
    </oc>
    <nc r="E41"/>
  </rcc>
  <rcc rId="33701" sId="5">
    <oc r="E42">
      <v>108625</v>
    </oc>
    <nc r="E42"/>
  </rcc>
  <rcc rId="33702" sId="5">
    <oc r="E43">
      <v>14535</v>
    </oc>
    <nc r="E43"/>
  </rcc>
  <rcc rId="33703" sId="5">
    <oc r="E44">
      <v>23655</v>
    </oc>
    <nc r="E44"/>
  </rcc>
  <rcc rId="33704" sId="5">
    <oc r="E45">
      <v>20405</v>
    </oc>
    <nc r="E45"/>
  </rcc>
  <rcc rId="33705" sId="5">
    <oc r="E46">
      <v>580</v>
    </oc>
    <nc r="E46"/>
  </rcc>
  <rcc rId="33706" sId="5">
    <oc r="E47">
      <v>11330</v>
    </oc>
    <nc r="E47"/>
  </rcc>
  <rcc rId="33707" sId="5">
    <oc r="E48">
      <v>25645</v>
    </oc>
    <nc r="E48"/>
  </rcc>
  <rcc rId="33708" sId="5">
    <oc r="E49">
      <v>35095</v>
    </oc>
    <nc r="E49"/>
  </rcc>
  <rcc rId="33709" sId="5">
    <oc r="E50">
      <v>19630</v>
    </oc>
    <nc r="E50"/>
  </rcc>
  <rcc rId="33710" sId="5">
    <oc r="E51">
      <v>2645</v>
    </oc>
    <nc r="E51"/>
  </rcc>
  <rcc rId="33711" sId="5">
    <oc r="E52">
      <v>22840</v>
    </oc>
    <nc r="E52"/>
  </rcc>
  <rcc rId="33712" sId="5">
    <oc r="E53">
      <v>36810</v>
    </oc>
    <nc r="E53"/>
  </rcc>
  <rcc rId="33713" sId="5">
    <oc r="E54">
      <v>42830</v>
    </oc>
    <nc r="E54"/>
  </rcc>
  <rcc rId="33714" sId="5">
    <oc r="E55">
      <v>8770</v>
    </oc>
    <nc r="E55"/>
  </rcc>
  <rcc rId="33715" sId="5">
    <oc r="E56">
      <v>265605</v>
    </oc>
    <nc r="E56"/>
  </rcc>
  <rcc rId="33716" sId="5">
    <oc r="E57">
      <v>32270</v>
    </oc>
    <nc r="E57"/>
  </rcc>
  <rcc rId="33717" sId="5">
    <oc r="E58">
      <v>9055</v>
    </oc>
    <nc r="E58"/>
  </rcc>
  <rcc rId="33718" sId="5">
    <oc r="E59">
      <v>67110</v>
    </oc>
    <nc r="E59"/>
  </rcc>
  <rcc rId="33719" sId="5">
    <oc r="E61">
      <v>3910</v>
    </oc>
    <nc r="E61"/>
  </rcc>
  <rcc rId="33720" sId="5">
    <oc r="E62">
      <v>8930</v>
    </oc>
    <nc r="E62"/>
  </rcc>
  <rcc rId="33721" sId="5">
    <oc r="E63">
      <v>1790</v>
    </oc>
    <nc r="E63"/>
  </rcc>
  <rcc rId="33722" sId="5">
    <oc r="E64">
      <v>20050</v>
    </oc>
    <nc r="E64"/>
  </rcc>
  <rcc rId="33723" sId="5">
    <oc r="E65">
      <v>7190</v>
    </oc>
    <nc r="E65"/>
  </rcc>
  <rcc rId="33724" sId="5">
    <oc r="E66">
      <v>23890</v>
    </oc>
    <nc r="E66"/>
  </rcc>
  <rcc rId="33725" sId="5">
    <oc r="E67">
      <v>29710</v>
    </oc>
    <nc r="E67"/>
  </rcc>
  <rcc rId="33726" sId="5">
    <oc r="E68">
      <v>5985</v>
    </oc>
    <nc r="E68"/>
  </rcc>
  <rcc rId="33727" sId="5">
    <oc r="E70">
      <v>20670</v>
    </oc>
    <nc r="E70"/>
  </rcc>
  <rcc rId="33728" sId="5">
    <oc r="E71">
      <v>36700</v>
    </oc>
    <nc r="E71"/>
  </rcc>
  <rcc rId="33729" sId="5">
    <oc r="E72">
      <v>33475</v>
    </oc>
    <nc r="E72"/>
  </rcc>
  <rcc rId="33730" sId="5">
    <oc r="E73">
      <v>3945</v>
    </oc>
    <nc r="E73"/>
  </rcc>
  <rcc rId="33731" sId="5">
    <oc r="E74">
      <v>7740</v>
    </oc>
    <nc r="E74"/>
  </rcc>
  <rcc rId="33732" sId="5">
    <oc r="E75">
      <v>5985</v>
    </oc>
    <nc r="E75"/>
  </rcc>
  <rcc rId="33733" sId="5">
    <oc r="E76">
      <v>59725</v>
    </oc>
    <nc r="E76"/>
  </rcc>
  <rcc rId="33734" sId="5">
    <oc r="E77">
      <v>12545</v>
    </oc>
    <nc r="E77"/>
  </rcc>
  <rcc rId="33735" sId="5">
    <oc r="E78">
      <v>12405</v>
    </oc>
    <nc r="E78"/>
  </rcc>
  <rcc rId="33736" sId="5">
    <oc r="E79">
      <v>9505</v>
    </oc>
    <nc r="E79"/>
  </rcc>
  <rcc rId="33737" sId="5">
    <oc r="E80">
      <v>7950</v>
    </oc>
    <nc r="E80"/>
  </rcc>
  <rcc rId="33738" sId="5">
    <oc r="E81">
      <v>10785</v>
    </oc>
    <nc r="E81"/>
  </rcc>
  <rcc rId="33739" sId="5">
    <oc r="E82">
      <v>2310</v>
    </oc>
    <nc r="E82"/>
  </rcc>
  <rcc rId="33740" sId="5">
    <oc r="E83">
      <v>15885</v>
    </oc>
    <nc r="E83"/>
  </rcc>
  <rcc rId="33741" sId="5">
    <oc r="E84">
      <v>170</v>
    </oc>
    <nc r="E84"/>
  </rcc>
  <rcc rId="33742" sId="5">
    <oc r="E85">
      <v>25870</v>
    </oc>
    <nc r="E85"/>
  </rcc>
  <rcc rId="33743" sId="5">
    <oc r="E86">
      <v>27440</v>
    </oc>
    <nc r="E86"/>
  </rcc>
  <rcc rId="33744" sId="5">
    <oc r="E87">
      <v>8905</v>
    </oc>
    <nc r="E87"/>
  </rcc>
  <rcc rId="33745" sId="5">
    <oc r="E88">
      <v>3105</v>
    </oc>
    <nc r="E88"/>
  </rcc>
  <rcc rId="33746" sId="5">
    <oc r="E89">
      <v>39880</v>
    </oc>
    <nc r="E89"/>
  </rcc>
  <rcc rId="33747" sId="5">
    <oc r="E90">
      <v>27550</v>
    </oc>
    <nc r="E90"/>
  </rcc>
  <rcc rId="33748" sId="5">
    <oc r="E91">
      <v>68540</v>
    </oc>
    <nc r="E91"/>
  </rcc>
  <rcc rId="33749" sId="5">
    <oc r="E92">
      <v>40895</v>
    </oc>
    <nc r="E92"/>
  </rcc>
  <rcc rId="33750" sId="5">
    <oc r="E94">
      <v>2395</v>
    </oc>
    <nc r="E94"/>
  </rcc>
  <rcc rId="33751" sId="5">
    <oc r="E95">
      <v>21270</v>
    </oc>
    <nc r="E95"/>
  </rcc>
  <rcc rId="33752" sId="5">
    <oc r="E96">
      <v>9145</v>
    </oc>
    <nc r="E96"/>
  </rcc>
  <rcc rId="33753" sId="5">
    <oc r="E97">
      <v>35020</v>
    </oc>
    <nc r="E97"/>
  </rcc>
  <rcc rId="33754" sId="5">
    <oc r="E98">
      <v>8735</v>
    </oc>
    <nc r="E98"/>
  </rcc>
  <rcc rId="33755" sId="5">
    <oc r="E99">
      <v>46645</v>
    </oc>
    <nc r="E99"/>
  </rcc>
  <rcc rId="33756" sId="5">
    <oc r="E100">
      <v>31480</v>
    </oc>
    <nc r="E100"/>
  </rcc>
  <rcc rId="33757" sId="5">
    <oc r="E101">
      <v>32375</v>
    </oc>
    <nc r="E101"/>
  </rcc>
  <rcc rId="33758" sId="5">
    <oc r="E102">
      <v>18120</v>
    </oc>
    <nc r="E102"/>
  </rcc>
  <rcc rId="33759" sId="5">
    <oc r="E103">
      <v>15190</v>
    </oc>
    <nc r="E103"/>
  </rcc>
  <rcc rId="33760" sId="5">
    <oc r="E104">
      <v>24235</v>
    </oc>
    <nc r="E104"/>
  </rcc>
  <rcc rId="33761" sId="5">
    <oc r="E105">
      <v>4640</v>
    </oc>
    <nc r="E105"/>
  </rcc>
  <rcc rId="33762" sId="5">
    <oc r="E106">
      <v>9745</v>
    </oc>
    <nc r="E106"/>
  </rcc>
  <rcc rId="33763" sId="5">
    <oc r="E107">
      <v>5480</v>
    </oc>
    <nc r="E107"/>
  </rcc>
  <rcc rId="33764" sId="5">
    <oc r="E108">
      <v>98725</v>
    </oc>
    <nc r="E108"/>
  </rcc>
  <rcc rId="33765" sId="5">
    <oc r="E109">
      <v>35270</v>
    </oc>
    <nc r="E109"/>
  </rcc>
  <rcc rId="33766" sId="5">
    <oc r="E110">
      <v>15680</v>
    </oc>
    <nc r="E110"/>
  </rcc>
  <rcc rId="33767" sId="5">
    <oc r="E111">
      <v>28465</v>
    </oc>
    <nc r="E111"/>
  </rcc>
  <rcc rId="33768" sId="5">
    <oc r="E112">
      <v>5905</v>
    </oc>
    <nc r="E112"/>
  </rcc>
  <rcc rId="33769" sId="5">
    <oc r="E113">
      <v>19985</v>
    </oc>
    <nc r="E113"/>
  </rcc>
  <rcc rId="33770" sId="5">
    <oc r="E114">
      <v>12685</v>
    </oc>
    <nc r="E114"/>
  </rcc>
  <rcc rId="33771" sId="5">
    <oc r="E115">
      <v>47805</v>
    </oc>
    <nc r="E115"/>
  </rcc>
  <rcc rId="33772" sId="5">
    <oc r="E116">
      <v>36860</v>
    </oc>
    <nc r="E116"/>
  </rcc>
  <rcc rId="33773" sId="5">
    <oc r="E117">
      <v>97490</v>
    </oc>
    <nc r="E117"/>
  </rcc>
  <rcc rId="33774" sId="5">
    <oc r="E118">
      <v>41620</v>
    </oc>
    <nc r="E118"/>
  </rcc>
  <rcc rId="33775" sId="5">
    <oc r="E119">
      <v>2880</v>
    </oc>
    <nc r="E119"/>
  </rcc>
  <rcc rId="33776" sId="5">
    <oc r="E120">
      <v>87815</v>
    </oc>
    <nc r="E120"/>
  </rcc>
  <rcc rId="33777" sId="5">
    <oc r="E121">
      <v>84535</v>
    </oc>
    <nc r="E121"/>
  </rcc>
  <rcc rId="33778" sId="5">
    <oc r="E122">
      <v>16075</v>
    </oc>
    <nc r="E122"/>
  </rcc>
  <rcc rId="33779" sId="5">
    <oc r="E123">
      <v>5430</v>
    </oc>
    <nc r="E123"/>
  </rcc>
  <rcc rId="33780" sId="5">
    <oc r="E124">
      <v>9080</v>
    </oc>
    <nc r="E124"/>
  </rcc>
  <rcc rId="33781" sId="5">
    <oc r="E125">
      <v>10570</v>
    </oc>
    <nc r="E125"/>
  </rcc>
  <rcc rId="33782" sId="5">
    <oc r="E126">
      <v>32255</v>
    </oc>
    <nc r="E126"/>
  </rcc>
  <rcc rId="33783" sId="5">
    <oc r="E127">
      <v>63115</v>
    </oc>
    <nc r="E127"/>
  </rcc>
  <rcc rId="33784" sId="5">
    <oc r="E128">
      <v>10930</v>
    </oc>
    <nc r="E128"/>
  </rcc>
  <rcc rId="33785" sId="5">
    <oc r="E129">
      <v>16350</v>
    </oc>
    <nc r="E129"/>
  </rcc>
  <rcc rId="33786" sId="5">
    <oc r="E130">
      <v>12540</v>
    </oc>
    <nc r="E130"/>
  </rcc>
  <rcc rId="33787" sId="5">
    <oc r="E131">
      <v>8760</v>
    </oc>
    <nc r="E131"/>
  </rcc>
  <rcc rId="33788" sId="5">
    <oc r="E132">
      <v>9970</v>
    </oc>
    <nc r="E132"/>
  </rcc>
  <rcc rId="33789" sId="5">
    <oc r="E133">
      <v>19480</v>
    </oc>
    <nc r="E133"/>
  </rcc>
  <rcc rId="33790" sId="5">
    <oc r="E134">
      <v>18960</v>
    </oc>
    <nc r="E134"/>
  </rcc>
  <rcc rId="33791" sId="5">
    <oc r="E135">
      <v>31655</v>
    </oc>
    <nc r="E135"/>
  </rcc>
  <rcc rId="33792" sId="5">
    <oc r="E136">
      <v>59850</v>
    </oc>
    <nc r="E136"/>
  </rcc>
  <rcc rId="33793" sId="5">
    <oc r="E137">
      <v>29885</v>
    </oc>
    <nc r="E137"/>
  </rcc>
  <rcc rId="33794" sId="5">
    <oc r="E138">
      <v>29685</v>
    </oc>
    <nc r="E138"/>
  </rcc>
  <rcc rId="33795" sId="5">
    <oc r="E139">
      <v>41235</v>
    </oc>
    <nc r="E139"/>
  </rcc>
  <rcc rId="33796" sId="5">
    <oc r="E140">
      <v>19690</v>
    </oc>
    <nc r="E140"/>
  </rcc>
  <rcc rId="33797" sId="5">
    <oc r="E141">
      <v>9675</v>
    </oc>
    <nc r="E141"/>
  </rcc>
  <rcc rId="33798" sId="5">
    <oc r="E142">
      <v>28130</v>
    </oc>
    <nc r="E142"/>
  </rcc>
  <rcc rId="33799" sId="5">
    <oc r="E143">
      <v>42085</v>
    </oc>
    <nc r="E143"/>
  </rcc>
  <rcc rId="33800" sId="5">
    <oc r="E144">
      <v>59390</v>
    </oc>
    <nc r="E144"/>
  </rcc>
  <rcc rId="33801" sId="5">
    <oc r="E145">
      <v>11355</v>
    </oc>
    <nc r="E145"/>
  </rcc>
  <rcc rId="33802" sId="5">
    <oc r="E146">
      <v>13325</v>
    </oc>
    <nc r="E146"/>
  </rcc>
  <rcc rId="33803" sId="5">
    <oc r="E147">
      <v>31160</v>
    </oc>
    <nc r="E147"/>
  </rcc>
  <rcc rId="33804" sId="5">
    <oc r="E148">
      <v>13840</v>
    </oc>
    <nc r="E148"/>
  </rcc>
  <rcc rId="33805" sId="5">
    <oc r="E149">
      <v>40765</v>
    </oc>
    <nc r="E149"/>
  </rcc>
  <rcc rId="33806" sId="5">
    <oc r="E150">
      <v>39525</v>
    </oc>
    <nc r="E150"/>
  </rcc>
  <rcc rId="33807" sId="5">
    <oc r="E151">
      <v>45660</v>
    </oc>
    <nc r="E151"/>
  </rcc>
  <rcc rId="33808" sId="5">
    <oc r="E152">
      <v>23965</v>
    </oc>
    <nc r="E152"/>
  </rcc>
  <rcc rId="33809" sId="5">
    <oc r="E153">
      <v>1405</v>
    </oc>
    <nc r="E153"/>
  </rcc>
  <rcc rId="33810" sId="5">
    <oc r="E154">
      <v>29495</v>
    </oc>
    <nc r="E154"/>
  </rcc>
  <rcc rId="33811" sId="5">
    <oc r="E155">
      <v>78475</v>
    </oc>
    <nc r="E155"/>
  </rcc>
  <rcc rId="33812" sId="5">
    <oc r="E156">
      <v>26015</v>
    </oc>
    <nc r="E156"/>
  </rcc>
  <rcc rId="33813" sId="5">
    <oc r="E157">
      <v>37500</v>
    </oc>
    <nc r="E157"/>
  </rcc>
  <rcc rId="33814" sId="5">
    <oc r="E158">
      <v>5550</v>
    </oc>
    <nc r="E158"/>
  </rcc>
  <rcc rId="33815" sId="5">
    <oc r="E159">
      <v>8115</v>
    </oc>
    <nc r="E159"/>
  </rcc>
  <rcc rId="33816" sId="5">
    <oc r="E160">
      <v>15285</v>
    </oc>
    <nc r="E160"/>
  </rcc>
  <rcc rId="33817" sId="5">
    <oc r="E161">
      <v>92355</v>
    </oc>
    <nc r="E161"/>
  </rcc>
  <rcc rId="33818" sId="5">
    <oc r="E162">
      <v>75370</v>
    </oc>
    <nc r="E162"/>
  </rcc>
  <rcc rId="33819" sId="5">
    <oc r="E163">
      <v>21210</v>
    </oc>
    <nc r="E163"/>
  </rcc>
  <rcc rId="33820" sId="5">
    <oc r="E164">
      <v>46605</v>
    </oc>
    <nc r="E164"/>
  </rcc>
  <rcc rId="33821" sId="5">
    <oc r="E166">
      <v>24100</v>
    </oc>
    <nc r="E166"/>
  </rcc>
  <rcc rId="33822" sId="5">
    <oc r="E167">
      <v>1605</v>
    </oc>
    <nc r="E167"/>
  </rcc>
  <rcc rId="33823" sId="5">
    <oc r="E168">
      <v>13760</v>
    </oc>
    <nc r="E168"/>
  </rcc>
  <rcc rId="33824" sId="5">
    <oc r="E169">
      <v>13320</v>
    </oc>
    <nc r="E169"/>
  </rcc>
  <rcc rId="33825" sId="5">
    <oc r="E170">
      <v>11395</v>
    </oc>
    <nc r="E170"/>
  </rcc>
  <rcc rId="33826" sId="5">
    <oc r="E171">
      <v>71850</v>
    </oc>
    <nc r="E171"/>
  </rcc>
  <rcc rId="33827" sId="5">
    <oc r="E172">
      <v>40865</v>
    </oc>
    <nc r="E172"/>
  </rcc>
  <rcc rId="33828" sId="5">
    <oc r="E173">
      <v>20465</v>
    </oc>
    <nc r="E173"/>
  </rcc>
  <rcc rId="33829" sId="5">
    <oc r="E174">
      <v>10795</v>
    </oc>
    <nc r="E174"/>
  </rcc>
  <rcc rId="33830" sId="5">
    <oc r="E175">
      <v>53995</v>
    </oc>
    <nc r="E175"/>
  </rcc>
  <rcc rId="33831" sId="5">
    <oc r="E176">
      <v>45635</v>
    </oc>
    <nc r="E176"/>
  </rcc>
  <rcc rId="33832" sId="5">
    <oc r="E177">
      <v>34685</v>
    </oc>
    <nc r="E177"/>
  </rcc>
  <rcc rId="33833" sId="5">
    <oc r="E179">
      <v>50525</v>
    </oc>
    <nc r="E179"/>
  </rcc>
  <rcc rId="33834" sId="5">
    <oc r="E180">
      <v>39625</v>
    </oc>
    <nc r="E180"/>
  </rcc>
  <rcc rId="33835" sId="5">
    <oc r="E181">
      <v>10825</v>
    </oc>
    <nc r="E181"/>
  </rcc>
  <rcc rId="33836" sId="5">
    <oc r="E182">
      <v>9545</v>
    </oc>
    <nc r="E182"/>
  </rcc>
  <rcc rId="33837" sId="5">
    <oc r="E183">
      <v>32105</v>
    </oc>
    <nc r="E183"/>
  </rcc>
  <rcc rId="33838" sId="5">
    <oc r="E184">
      <v>24120</v>
    </oc>
    <nc r="E184"/>
  </rcc>
  <rcc rId="33839" sId="5">
    <oc r="E185">
      <v>11210</v>
    </oc>
    <nc r="E185"/>
  </rcc>
  <rcc rId="33840" sId="5">
    <oc r="E186">
      <v>19760</v>
    </oc>
    <nc r="E186"/>
  </rcc>
  <rcc rId="33841" sId="5">
    <oc r="E187">
      <v>40770</v>
    </oc>
    <nc r="E187"/>
  </rcc>
  <rcc rId="33842" sId="5">
    <oc r="E188">
      <v>13770</v>
    </oc>
    <nc r="E188"/>
  </rcc>
  <rcc rId="33843" sId="5">
    <oc r="E189">
      <v>124505</v>
    </oc>
    <nc r="E189"/>
  </rcc>
  <rcc rId="33844" sId="5">
    <oc r="E190">
      <v>8285</v>
    </oc>
    <nc r="E190"/>
  </rcc>
  <rcc rId="33845" sId="5">
    <oc r="E191">
      <v>27300</v>
    </oc>
    <nc r="E191"/>
  </rcc>
  <rcc rId="33846" sId="5">
    <oc r="E192">
      <v>34195</v>
    </oc>
    <nc r="E192"/>
  </rcc>
  <rcc rId="33847" sId="5">
    <oc r="E193">
      <v>28311</v>
    </oc>
    <nc r="E193"/>
  </rcc>
  <rcc rId="33848" sId="5">
    <oc r="E194">
      <v>10225</v>
    </oc>
    <nc r="E194"/>
  </rcc>
  <rcc rId="33849" sId="5">
    <oc r="E195">
      <v>10400</v>
    </oc>
    <nc r="E195"/>
  </rcc>
  <rcc rId="33850" sId="5">
    <oc r="E196">
      <v>23650</v>
    </oc>
    <nc r="E196"/>
  </rcc>
  <rcc rId="33851" sId="5">
    <oc r="E197">
      <v>9855</v>
    </oc>
    <nc r="E197"/>
  </rcc>
  <rcc rId="33852" sId="5">
    <oc r="E198">
      <v>18420</v>
    </oc>
    <nc r="E198"/>
  </rcc>
  <rcc rId="33853" sId="5">
    <oc r="E199">
      <v>16460</v>
    </oc>
    <nc r="E199"/>
  </rcc>
  <rcc rId="33854" sId="5">
    <oc r="E200">
      <v>23010</v>
    </oc>
    <nc r="E200"/>
  </rcc>
  <rcc rId="33855" sId="5">
    <oc r="E201">
      <v>16545</v>
    </oc>
    <nc r="E201"/>
  </rcc>
  <rcc rId="33856" sId="16">
    <oc r="F1" t="inlineStr">
      <is>
        <t>Август</t>
      </is>
    </oc>
    <nc r="F1" t="inlineStr">
      <is>
        <t>Сентябрь</t>
      </is>
    </nc>
  </rcc>
  <rcc rId="33857" sId="16" numFmtId="19">
    <oc r="D2">
      <v>45129</v>
    </oc>
    <nc r="D2">
      <v>45160</v>
    </nc>
  </rcc>
  <rcc rId="33858" sId="16" numFmtId="19">
    <oc r="E2">
      <v>45159</v>
    </oc>
    <nc r="E2">
      <v>45191</v>
    </nc>
  </rcc>
  <rcc rId="33859" sId="16">
    <oc r="D4">
      <v>966</v>
    </oc>
    <nc r="D4">
      <v>989</v>
    </nc>
  </rcc>
  <rfmt sheetId="16" sqref="D7" start="0" length="0">
    <dxf>
      <fill>
        <patternFill>
          <bgColor theme="4" tint="0.79998168889431442"/>
        </patternFill>
      </fill>
    </dxf>
  </rfmt>
  <rcc rId="33860" sId="16">
    <oc r="D8">
      <v>814</v>
    </oc>
    <nc r="D8">
      <v>834</v>
    </nc>
  </rcc>
  <rcc rId="33861" sId="16">
    <oc r="D9">
      <v>1653</v>
    </oc>
    <nc r="D9">
      <v>1660</v>
    </nc>
  </rcc>
  <rcc rId="33862" sId="16">
    <oc r="D11">
      <v>26850</v>
    </oc>
    <nc r="D11">
      <v>26950</v>
    </nc>
  </rcc>
  <rcc rId="33863" sId="16">
    <oc r="D12">
      <v>16524</v>
    </oc>
    <nc r="D12">
      <v>16632</v>
    </nc>
  </rcc>
  <rcc rId="33864" sId="16">
    <oc r="D13">
      <v>24651</v>
    </oc>
    <nc r="D13">
      <v>24764</v>
    </nc>
  </rcc>
  <rfmt sheetId="16" sqref="D15" start="0" length="0">
    <dxf>
      <fill>
        <patternFill>
          <bgColor theme="4" tint="0.79998168889431442"/>
        </patternFill>
      </fill>
    </dxf>
  </rfmt>
  <rcc rId="33865" sId="16">
    <oc r="D16">
      <v>8102</v>
    </oc>
    <nc r="D16">
      <v>8112</v>
    </nc>
  </rcc>
  <rcc rId="33866" sId="16">
    <oc r="D17">
      <v>27500</v>
    </oc>
    <nc r="D17">
      <v>27559</v>
    </nc>
  </rcc>
  <rcc rId="33867" sId="16">
    <oc r="D18">
      <v>2634</v>
    </oc>
    <nc r="D18">
      <v>2919</v>
    </nc>
  </rcc>
  <rcc rId="33868" sId="16">
    <oc r="D21">
      <v>674</v>
    </oc>
    <nc r="D21">
      <v>688</v>
    </nc>
  </rcc>
  <rcc rId="33869" sId="16">
    <oc r="D25">
      <v>76653</v>
    </oc>
    <nc r="D25">
      <v>77138</v>
    </nc>
  </rcc>
  <rcc rId="33870" sId="16">
    <oc r="D26">
      <v>17100</v>
    </oc>
    <nc r="D26">
      <v>17724</v>
    </nc>
  </rcc>
  <rcc rId="33871" sId="16">
    <oc r="E4">
      <v>989</v>
    </oc>
    <nc r="E4"/>
  </rcc>
  <rcc rId="33872" sId="16">
    <oc r="E7">
      <v>10326</v>
    </oc>
    <nc r="E7"/>
  </rcc>
  <rcc rId="33873" sId="16">
    <oc r="E8">
      <v>834</v>
    </oc>
    <nc r="E8"/>
  </rcc>
  <rcc rId="33874" sId="16">
    <oc r="E9">
      <v>1660</v>
    </oc>
    <nc r="E9"/>
  </rcc>
  <rcc rId="33875" sId="16">
    <oc r="E11">
      <v>26950</v>
    </oc>
    <nc r="E11"/>
  </rcc>
  <rcc rId="33876" sId="16">
    <oc r="E12">
      <v>16632</v>
    </oc>
    <nc r="E12"/>
  </rcc>
  <rcc rId="33877" sId="16">
    <oc r="E13">
      <v>24764</v>
    </oc>
    <nc r="E13"/>
  </rcc>
  <rcc rId="33878" sId="16">
    <oc r="E15">
      <v>1384</v>
    </oc>
    <nc r="E15"/>
  </rcc>
  <rcc rId="33879" sId="16">
    <oc r="E16">
      <v>8112</v>
    </oc>
    <nc r="E16"/>
  </rcc>
  <rcc rId="33880" sId="16">
    <oc r="E17">
      <v>27559</v>
    </oc>
    <nc r="E17"/>
  </rcc>
  <rcc rId="33881" sId="16">
    <oc r="E18">
      <v>2919</v>
    </oc>
    <nc r="E18"/>
  </rcc>
  <rcc rId="33882" sId="16">
    <oc r="E19">
      <v>20005</v>
    </oc>
    <nc r="E19"/>
  </rcc>
  <rcc rId="33883" sId="16">
    <oc r="E20">
      <v>40926</v>
    </oc>
    <nc r="E20"/>
  </rcc>
  <rcc rId="33884" sId="16">
    <oc r="E21">
      <v>688</v>
    </oc>
    <nc r="E21"/>
  </rcc>
  <rcc rId="33885" sId="16">
    <oc r="E24">
      <v>26753</v>
    </oc>
    <nc r="E24"/>
  </rcc>
  <rcc rId="33886" sId="16">
    <oc r="E25">
      <v>77138</v>
    </oc>
    <nc r="E25"/>
  </rcc>
  <rcc rId="33887" sId="16">
    <oc r="E26">
      <v>17724</v>
    </oc>
    <nc r="E26"/>
  </rcc>
  <rcc rId="33888" sId="10">
    <oc r="A2" t="inlineStr">
      <is>
        <t>Август 2023 года</t>
      </is>
    </oc>
    <nc r="A2" t="inlineStr">
      <is>
        <t>Сентябрь 2023 года</t>
      </is>
    </nc>
  </rcc>
  <rcc rId="33889" sId="13">
    <oc r="A1" t="inlineStr">
      <is>
        <t>СПРАВОЧНАЯ ИНФОРМАЦИЯ потребление коммунальных услуг в здании по адресу г.Химки, ул.Лавочкина, д.13 август 2023г.</t>
      </is>
    </oc>
    <nc r="A1" t="inlineStr">
      <is>
        <t>СПРАВОЧНАЯ ИНФОРМАЦИЯ потребление коммунальных услуг в здании по адресу г.Химки, ул.Лавочкина, д.13 сентябрь 2023г.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16" sId="1">
    <nc r="D8">
      <v>7252</v>
    </nc>
  </rcc>
  <rcc rId="33917" sId="1">
    <nc r="D9">
      <v>3086</v>
    </nc>
  </rcc>
  <rcc rId="33918" sId="1">
    <nc r="D10">
      <v>15134</v>
    </nc>
  </rcc>
  <rcc rId="33919" sId="1">
    <nc r="D11">
      <v>20053</v>
    </nc>
  </rcc>
  <rcc rId="33920" sId="1">
    <nc r="D13">
      <v>7166</v>
    </nc>
  </rcc>
  <rcc rId="33921" sId="1">
    <nc r="D14">
      <v>5294</v>
    </nc>
  </rcc>
  <rcc rId="33922" sId="1">
    <nc r="D15">
      <v>4514</v>
    </nc>
  </rcc>
  <rcc rId="33923" sId="1">
    <nc r="D16">
      <v>8048</v>
    </nc>
  </rcc>
  <rcc rId="33924" sId="1">
    <nc r="D18">
      <v>12316</v>
    </nc>
  </rcc>
  <rcc rId="33925" sId="1">
    <nc r="D19">
      <v>3426</v>
    </nc>
  </rcc>
  <rcc rId="33926" sId="1">
    <nc r="D20">
      <v>10897</v>
    </nc>
  </rcc>
  <rcc rId="33927" sId="1">
    <nc r="D21">
      <v>13394</v>
    </nc>
  </rcc>
  <rcc rId="33928" sId="1">
    <nc r="D30">
      <v>4297</v>
    </nc>
  </rcc>
  <rcc rId="33929" sId="1">
    <nc r="D31">
      <v>4064</v>
    </nc>
  </rcc>
  <rcc rId="33930" sId="1">
    <nc r="D33">
      <v>19702</v>
    </nc>
  </rcc>
  <rcc rId="33931" sId="1">
    <nc r="D34">
      <v>14593</v>
    </nc>
  </rcc>
  <rcc rId="33932" sId="1">
    <nc r="D36">
      <v>15771</v>
    </nc>
  </rcc>
  <rcc rId="33933" sId="1">
    <nc r="D37">
      <v>2659</v>
    </nc>
  </rcc>
  <rcc rId="33934" sId="1">
    <nc r="D38">
      <v>29394</v>
    </nc>
  </rcc>
  <rcc rId="33935" sId="1">
    <nc r="D39">
      <v>24289</v>
    </nc>
  </rcc>
  <rcc rId="33936" sId="1">
    <nc r="D45">
      <v>13033</v>
    </nc>
  </rcc>
  <rcc rId="33937" sId="1">
    <nc r="D46">
      <v>7638</v>
    </nc>
  </rcc>
  <rcc rId="33938" sId="1">
    <nc r="D47">
      <v>1490</v>
    </nc>
  </rcc>
  <rcc rId="33939" sId="16">
    <nc r="E4">
      <v>1012</v>
    </nc>
  </rcc>
  <rcc rId="33940" sId="16">
    <nc r="E7">
      <v>10326</v>
    </nc>
  </rcc>
  <rcc rId="33941" sId="16">
    <nc r="E8">
      <v>854</v>
    </nc>
  </rcc>
  <rcc rId="33942" sId="16">
    <nc r="E9">
      <v>1678</v>
    </nc>
  </rcc>
  <rcc rId="33943" sId="16">
    <nc r="E11">
      <v>27050</v>
    </nc>
  </rcc>
  <rcc rId="33944" sId="16">
    <nc r="E12">
      <v>16727</v>
    </nc>
  </rcc>
  <rcc rId="33945" sId="16">
    <nc r="E13">
      <v>24849</v>
    </nc>
  </rcc>
  <rcc rId="33946" sId="16">
    <nc r="E15">
      <v>1384</v>
    </nc>
  </rcc>
  <rcc rId="33947" sId="16">
    <nc r="E16">
      <v>8122</v>
    </nc>
  </rcc>
  <rcc rId="33948" sId="16">
    <nc r="E17">
      <v>27559</v>
    </nc>
  </rcc>
  <rcc rId="33949" sId="16">
    <nc r="E18">
      <v>3295</v>
    </nc>
  </rcc>
  <rcc rId="33950" sId="16">
    <nc r="E19">
      <v>20030</v>
    </nc>
  </rcc>
  <rcc rId="33951" sId="16">
    <nc r="E20">
      <v>40926</v>
    </nc>
  </rcc>
  <rcc rId="33952" sId="16" odxf="1" dxf="1" numFmtId="19">
    <nc r="J19">
      <v>45191</v>
    </nc>
    <odxf>
      <numFmt numFmtId="0" formatCode="General"/>
    </odxf>
    <ndxf>
      <numFmt numFmtId="19" formatCode="dd/mm/yyyy"/>
    </ndxf>
  </rcc>
  <rcc rId="33953" sId="16">
    <nc r="J20">
      <v>40815</v>
    </nc>
  </rcc>
  <rfmt sheetId="16" sqref="J20">
    <dxf>
      <alignment vertical="top" readingOrder="0"/>
    </dxf>
  </rfmt>
  <rfmt sheetId="16" sqref="J20">
    <dxf>
      <alignment vertical="center" readingOrder="0"/>
    </dxf>
  </rfmt>
  <rfmt sheetId="16" sqref="J20">
    <dxf>
      <alignment horizontal="center" readingOrder="0"/>
    </dxf>
  </rfmt>
  <rfmt sheetId="16" sqref="J20" start="0" length="2147483647">
    <dxf>
      <font>
        <sz val="9"/>
      </font>
    </dxf>
  </rfmt>
  <rfmt sheetId="16" sqref="J20" start="0" length="2147483647">
    <dxf>
      <font>
        <b/>
      </font>
    </dxf>
  </rfmt>
  <rfmt sheetId="16" sqref="J20" start="0" length="2147483647">
    <dxf>
      <font/>
    </dxf>
  </rfmt>
  <rfmt sheetId="16" sqref="J19" start="0" length="2147483647">
    <dxf>
      <font>
        <b/>
      </font>
    </dxf>
  </rfmt>
  <rfmt sheetId="16" sqref="J19" start="0" length="2147483647">
    <dxf>
      <font>
        <sz val="9"/>
      </font>
    </dxf>
  </rfmt>
  <rcc rId="33954" sId="16">
    <nc r="E21">
      <v>703</v>
    </nc>
  </rcc>
  <rcc rId="33955" sId="16">
    <nc r="E24">
      <v>26753</v>
    </nc>
  </rcc>
  <rcc rId="33956" sId="16">
    <nc r="E25">
      <v>77660</v>
    </nc>
  </rcc>
  <rcc rId="33957" sId="16">
    <nc r="E26">
      <v>18490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71" sId="2">
    <nc r="E6">
      <v>1235</v>
    </nc>
  </rcc>
  <rcc rId="33972" sId="2">
    <nc r="E7">
      <v>23415</v>
    </nc>
  </rcc>
  <rcc rId="33973" sId="2">
    <nc r="E8">
      <v>20870</v>
    </nc>
  </rcc>
  <rcc rId="33974" sId="2">
    <nc r="E9">
      <v>25995</v>
    </nc>
  </rcc>
  <rfmt sheetId="2" sqref="E10">
    <dxf>
      <fill>
        <patternFill>
          <bgColor rgb="FFFFFF00"/>
        </patternFill>
      </fill>
    </dxf>
  </rfmt>
  <rcc rId="33975" sId="2">
    <nc r="E11">
      <v>27120</v>
    </nc>
  </rcc>
  <rcc rId="33976" sId="2">
    <nc r="E12">
      <v>20545</v>
    </nc>
  </rcc>
  <rcc rId="33977" sId="2">
    <nc r="E13">
      <v>31605</v>
    </nc>
  </rcc>
  <rcc rId="33978" sId="2">
    <nc r="E14">
      <v>21850</v>
    </nc>
  </rcc>
  <rcc rId="33979" sId="2">
    <nc r="E15">
      <v>41505</v>
    </nc>
  </rcc>
  <rcc rId="33980" sId="2">
    <nc r="E16">
      <v>43530</v>
    </nc>
  </rcc>
  <rcc rId="33981" sId="2">
    <nc r="E17">
      <v>35855</v>
    </nc>
  </rcc>
  <rcc rId="33982" sId="2">
    <nc r="E18">
      <v>17400</v>
    </nc>
  </rcc>
  <rcc rId="33983" sId="2">
    <nc r="E19">
      <v>2755</v>
    </nc>
  </rcc>
  <rcc rId="33984" sId="2">
    <nc r="E20">
      <v>2690</v>
    </nc>
  </rcc>
  <rcc rId="33985" sId="2">
    <nc r="E21">
      <v>28955</v>
    </nc>
  </rcc>
  <rcc rId="33986" sId="2">
    <nc r="E22">
      <v>7550</v>
    </nc>
  </rcc>
  <rcc rId="33987" sId="2">
    <nc r="E23">
      <v>985</v>
    </nc>
  </rcc>
  <rcc rId="33988" sId="2">
    <nc r="E24">
      <v>8905</v>
    </nc>
  </rcc>
  <rcc rId="33989" sId="2">
    <nc r="E25">
      <v>14540</v>
    </nc>
  </rcc>
  <rcc rId="33990" sId="2">
    <nc r="E26">
      <v>13685</v>
    </nc>
  </rcc>
  <rcc rId="33991" sId="2">
    <nc r="E27">
      <v>50360</v>
    </nc>
  </rcc>
  <rcc rId="33992" sId="2">
    <nc r="E28">
      <v>12295</v>
    </nc>
  </rcc>
  <rcc rId="33993" sId="2">
    <nc r="E29">
      <v>63670</v>
    </nc>
  </rcc>
  <rcc rId="33994" sId="2">
    <nc r="E30">
      <v>8685</v>
    </nc>
  </rcc>
  <rcc rId="33995" sId="2">
    <nc r="E31">
      <v>2505</v>
    </nc>
  </rcc>
  <rcc rId="33996" sId="2">
    <nc r="E32">
      <v>25945</v>
    </nc>
  </rcc>
  <rcc rId="33997" sId="2">
    <nc r="E34">
      <v>48935</v>
    </nc>
  </rcc>
  <rcc rId="33998" sId="2">
    <nc r="E35">
      <v>56705</v>
    </nc>
  </rcc>
  <rcc rId="33999" sId="2">
    <nc r="E36">
      <v>14645</v>
    </nc>
  </rcc>
  <rcc rId="34000" sId="2">
    <nc r="E37">
      <v>36660</v>
    </nc>
  </rcc>
  <rcc rId="34001" sId="2">
    <nc r="E38">
      <v>43445</v>
    </nc>
  </rcc>
  <rfmt sheetId="2" sqref="E39">
    <dxf>
      <fill>
        <patternFill patternType="solid">
          <bgColor rgb="FFFFFF00"/>
        </patternFill>
      </fill>
    </dxf>
  </rfmt>
  <rcc rId="34002" sId="2">
    <nc r="E40">
      <v>30200</v>
    </nc>
  </rcc>
  <rcc rId="34003" sId="2">
    <nc r="E41">
      <v>31860</v>
    </nc>
  </rcc>
  <rcc rId="34004" sId="2">
    <nc r="E42">
      <v>31395</v>
    </nc>
  </rcc>
  <rcc rId="34005" sId="2">
    <nc r="E43">
      <v>6500</v>
    </nc>
  </rcc>
  <rcc rId="34006" sId="2">
    <nc r="E44">
      <v>34920</v>
    </nc>
  </rcc>
  <rcc rId="34007" sId="2">
    <nc r="E45">
      <v>24625</v>
    </nc>
  </rcc>
  <rcc rId="34008" sId="2">
    <nc r="E46">
      <v>43025</v>
    </nc>
  </rcc>
  <rcc rId="34009" sId="2">
    <nc r="E47">
      <v>53510</v>
    </nc>
  </rcc>
  <rcc rId="34010" sId="2">
    <nc r="E48">
      <v>42130</v>
    </nc>
  </rcc>
  <rcc rId="34011" sId="2">
    <nc r="E49">
      <v>89605</v>
    </nc>
  </rcc>
  <rcc rId="34012" sId="2">
    <nc r="E50">
      <v>79050</v>
    </nc>
  </rcc>
  <rcc rId="34013" sId="2">
    <nc r="E51">
      <v>10220</v>
    </nc>
  </rcc>
  <rcc rId="34014" sId="2">
    <nc r="E52">
      <v>11775</v>
    </nc>
  </rcc>
  <rcc rId="34015" sId="2">
    <nc r="E53">
      <v>21020</v>
    </nc>
  </rcc>
  <rcc rId="34016" sId="2">
    <nc r="E54">
      <v>11850</v>
    </nc>
  </rcc>
  <rcc rId="34017" sId="2">
    <nc r="E55">
      <v>45175</v>
    </nc>
  </rcc>
  <rcc rId="34018" sId="2">
    <nc r="E56">
      <v>11465</v>
    </nc>
  </rcc>
  <rcc rId="34019" sId="2">
    <nc r="E58">
      <v>23790</v>
    </nc>
  </rcc>
  <rcc rId="34020" sId="2">
    <nc r="E59">
      <v>23245</v>
    </nc>
  </rcc>
  <rcc rId="34021" sId="2">
    <nc r="E60">
      <v>13255</v>
    </nc>
  </rcc>
  <rcc rId="34022" sId="2">
    <nc r="E61">
      <v>70965</v>
    </nc>
  </rcc>
  <rcc rId="34023" sId="2">
    <nc r="E62">
      <v>14180</v>
    </nc>
  </rcc>
  <rcc rId="34024" sId="2">
    <nc r="E63">
      <v>2150</v>
    </nc>
  </rcc>
  <rcc rId="34025" sId="2">
    <nc r="E64">
      <v>20500</v>
    </nc>
  </rcc>
  <rcc rId="34026" sId="2">
    <nc r="E65">
      <v>67145</v>
    </nc>
  </rcc>
  <rcc rId="34027" sId="2">
    <nc r="E66">
      <v>31885</v>
    </nc>
  </rcc>
  <rcc rId="34028" sId="2">
    <nc r="E67">
      <v>8030</v>
    </nc>
  </rcc>
  <rcc rId="34029" sId="2">
    <nc r="E68">
      <v>27435</v>
    </nc>
  </rcc>
  <rcc rId="34030" sId="2">
    <nc r="E69">
      <v>55685</v>
    </nc>
  </rcc>
  <rcc rId="34031" sId="2">
    <nc r="E70">
      <v>87215</v>
    </nc>
  </rcc>
  <rcc rId="34032" sId="2">
    <nc r="E71">
      <v>37175</v>
    </nc>
  </rcc>
  <rcc rId="34033" sId="2">
    <nc r="E72">
      <v>6360</v>
    </nc>
  </rcc>
  <rcc rId="34034" sId="2">
    <nc r="E73">
      <v>57795</v>
    </nc>
  </rcc>
  <rcc rId="34035" sId="2">
    <nc r="E74">
      <v>9930</v>
    </nc>
  </rcc>
  <rcc rId="34036" sId="2">
    <nc r="E75">
      <v>275</v>
    </nc>
  </rcc>
  <rcc rId="34037" sId="2">
    <nc r="E76">
      <v>26685</v>
    </nc>
  </rcc>
  <rcc rId="34038" sId="2">
    <nc r="E77">
      <v>19390</v>
    </nc>
  </rcc>
  <rcc rId="34039" sId="2">
    <nc r="E78">
      <v>37240</v>
    </nc>
  </rcc>
  <rcc rId="34040" sId="2">
    <nc r="E79">
      <v>8180</v>
    </nc>
  </rcc>
  <rcc rId="34041" sId="2">
    <nc r="E80">
      <v>28625</v>
    </nc>
  </rcc>
  <rcc rId="34042" sId="2">
    <nc r="E81">
      <v>10930</v>
    </nc>
  </rcc>
  <rcc rId="34043" sId="2">
    <nc r="E83">
      <v>7890</v>
    </nc>
  </rcc>
  <rcc rId="34044" sId="2">
    <nc r="E84">
      <v>13035</v>
    </nc>
  </rcc>
  <rcc rId="34045" sId="2">
    <nc r="E85">
      <v>9585</v>
    </nc>
  </rcc>
  <rcc rId="34046" sId="2">
    <nc r="E86">
      <v>37405</v>
    </nc>
  </rcc>
  <rcc rId="34047" sId="2">
    <nc r="E87">
      <v>35915</v>
    </nc>
  </rcc>
  <rcc rId="34048" sId="2">
    <nc r="E88">
      <v>19285</v>
    </nc>
  </rcc>
  <rcc rId="34049" sId="2">
    <nc r="E89">
      <v>68285</v>
    </nc>
  </rcc>
  <rcc rId="34050" sId="2">
    <nc r="E90">
      <v>61315</v>
    </nc>
  </rcc>
  <rcc rId="34051" sId="2">
    <nc r="E91">
      <v>14285</v>
    </nc>
  </rcc>
  <rcc rId="34052" sId="2">
    <nc r="E92">
      <v>12600</v>
    </nc>
  </rcc>
  <rcc rId="34053" sId="2">
    <nc r="E93">
      <v>730</v>
    </nc>
  </rcc>
  <rcc rId="34054" sId="2">
    <nc r="E94">
      <v>37630</v>
    </nc>
  </rcc>
  <rcc rId="34055" sId="2">
    <nc r="E95">
      <v>14465</v>
    </nc>
  </rcc>
  <rcc rId="34056" sId="2">
    <nc r="E96">
      <v>41935</v>
    </nc>
  </rcc>
  <rcc rId="34057" sId="2">
    <nc r="E97">
      <v>25365</v>
    </nc>
  </rcc>
  <rcc rId="34058" sId="2">
    <nc r="E98">
      <v>11205</v>
    </nc>
  </rcc>
  <rcc rId="34059" sId="2">
    <nc r="E99">
      <v>12870</v>
    </nc>
  </rcc>
  <rcc rId="34060" sId="2">
    <nc r="E100">
      <v>4950</v>
    </nc>
  </rcc>
  <rcc rId="34061" sId="2">
    <nc r="E101">
      <v>14420</v>
    </nc>
  </rcc>
  <rcc rId="34062" sId="2">
    <nc r="E102">
      <v>53110</v>
    </nc>
  </rcc>
  <rcc rId="34063" sId="2">
    <nc r="E103">
      <v>6575</v>
    </nc>
  </rcc>
  <rcc rId="34064" sId="2">
    <nc r="E104">
      <v>23135</v>
    </nc>
  </rcc>
  <rcc rId="34065" sId="2">
    <nc r="E105">
      <v>21005</v>
    </nc>
  </rcc>
  <rcc rId="34066" sId="2">
    <nc r="E106">
      <v>92965</v>
    </nc>
  </rcc>
  <rcc rId="34067" sId="2">
    <nc r="E107">
      <v>11055</v>
    </nc>
  </rcc>
  <rcc rId="34068" sId="2">
    <nc r="E108">
      <v>30650</v>
    </nc>
  </rcc>
  <rcc rId="34069" sId="2">
    <nc r="E109">
      <v>22115</v>
    </nc>
  </rcc>
  <rcc rId="34070" sId="2">
    <nc r="E110">
      <v>11335</v>
    </nc>
  </rcc>
  <rcc rId="34071" sId="2">
    <nc r="E111">
      <v>24510</v>
    </nc>
  </rcc>
  <rcc rId="34072" sId="2">
    <nc r="E112">
      <v>17190</v>
    </nc>
  </rcc>
  <rcc rId="34073" sId="2">
    <nc r="E113">
      <v>57265</v>
    </nc>
  </rcc>
  <rcc rId="34074" sId="2">
    <nc r="E114">
      <v>16065</v>
    </nc>
  </rcc>
  <rcc rId="34075" sId="2">
    <nc r="E115">
      <v>49250</v>
    </nc>
  </rcc>
  <rcc rId="34076" sId="2">
    <nc r="E116">
      <v>21205</v>
    </nc>
  </rcc>
  <rcc rId="34077" sId="2">
    <nc r="E117">
      <v>8520</v>
    </nc>
  </rcc>
  <rcc rId="34078" sId="2">
    <nc r="E39">
      <v>31950</v>
    </nc>
  </rcc>
  <rcc rId="34079" sId="2">
    <nc r="E10">
      <v>111105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080" sId="3">
    <nc r="E7">
      <v>13580</v>
    </nc>
  </rcc>
  <rcc rId="34081" sId="3">
    <nc r="E8">
      <v>870</v>
    </nc>
  </rcc>
  <rcc rId="34082" sId="3">
    <nc r="E9">
      <v>15370</v>
    </nc>
  </rcc>
  <rcc rId="34083" sId="3">
    <nc r="E10">
      <v>14200</v>
    </nc>
  </rcc>
  <rcc rId="34084" sId="3">
    <nc r="E11">
      <v>930</v>
    </nc>
  </rcc>
  <rcc rId="34085" sId="3">
    <nc r="E12">
      <v>29157</v>
    </nc>
  </rcc>
  <rcc rId="34086" sId="3">
    <nc r="E13">
      <v>11575</v>
    </nc>
  </rcc>
  <rcc rId="34087" sId="3">
    <nc r="E14">
      <v>19030</v>
    </nc>
  </rcc>
  <rcc rId="34088" sId="3">
    <nc r="E15">
      <v>4315</v>
    </nc>
  </rcc>
  <rcc rId="34089" sId="3">
    <nc r="E16">
      <v>77650</v>
    </nc>
  </rcc>
  <rcc rId="34090" sId="3">
    <nc r="E17">
      <v>41345</v>
    </nc>
  </rcc>
  <rcc rId="34091" sId="3">
    <nc r="E18">
      <v>15675</v>
    </nc>
  </rcc>
  <rcc rId="34092" sId="3">
    <nc r="E19">
      <v>155680</v>
    </nc>
  </rcc>
  <rcc rId="34093" sId="3">
    <nc r="E20">
      <v>6100</v>
    </nc>
  </rcc>
  <rcc rId="34094" sId="3">
    <nc r="E21">
      <v>13900</v>
    </nc>
  </rcc>
  <rcc rId="34095" sId="3">
    <nc r="E22">
      <v>13345</v>
    </nc>
  </rcc>
  <rcc rId="34096" sId="3">
    <nc r="E23">
      <v>38360</v>
    </nc>
  </rcc>
  <rcc rId="34097" sId="3">
    <nc r="E24">
      <v>53965</v>
    </nc>
  </rcc>
  <rcc rId="34098" sId="3">
    <nc r="E25">
      <v>12100</v>
    </nc>
  </rcc>
  <rcc rId="34099" sId="3">
    <nc r="E26">
      <v>15</v>
    </nc>
  </rcc>
  <rcc rId="34100" sId="3">
    <nc r="E27">
      <v>36060</v>
    </nc>
  </rcc>
  <rcc rId="34101" sId="3">
    <nc r="E28">
      <v>32135</v>
    </nc>
  </rcc>
  <rcc rId="34102" sId="3">
    <nc r="E29">
      <v>32680</v>
    </nc>
  </rcc>
  <rcc rId="34103" sId="3">
    <nc r="E30">
      <v>31610</v>
    </nc>
  </rcc>
  <rcc rId="34104" sId="3">
    <nc r="E31">
      <v>65260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105" sId="4">
    <nc r="E7">
      <v>8315</v>
    </nc>
  </rcc>
  <rcc rId="34106" sId="4">
    <nc r="E8">
      <v>52835</v>
    </nc>
  </rcc>
  <rcc rId="34107" sId="4">
    <nc r="E9">
      <v>5995</v>
    </nc>
  </rcc>
  <rcc rId="34108" sId="4">
    <nc r="E10">
      <v>23440</v>
    </nc>
  </rcc>
  <rcc rId="34109" sId="4">
    <nc r="E11">
      <v>13850</v>
    </nc>
  </rcc>
  <rcc rId="34110" sId="4">
    <nc r="E12">
      <v>46360</v>
    </nc>
  </rcc>
  <rcc rId="34111" sId="4">
    <nc r="E13">
      <v>17580</v>
    </nc>
  </rcc>
  <rcc rId="34112" sId="4">
    <nc r="E14">
      <v>9600</v>
    </nc>
  </rcc>
  <rcc rId="34113" sId="4">
    <nc r="E15">
      <v>28005</v>
    </nc>
  </rcc>
  <rcc rId="34114" sId="4">
    <nc r="E16">
      <v>29110</v>
    </nc>
  </rcc>
  <rcc rId="34115" sId="4">
    <nc r="E17">
      <v>31060</v>
    </nc>
  </rcc>
  <rcc rId="34116" sId="4">
    <nc r="E18">
      <v>33685</v>
    </nc>
  </rcc>
  <rcc rId="34117" sId="4">
    <nc r="E19">
      <v>54080</v>
    </nc>
  </rcc>
  <rcc rId="34118" sId="4">
    <nc r="E20">
      <v>4460</v>
    </nc>
  </rcc>
  <rcc rId="34119" sId="4">
    <nc r="E21">
      <v>9140</v>
    </nc>
  </rcc>
  <rcc rId="34120" sId="4">
    <nc r="E22">
      <v>22630</v>
    </nc>
  </rcc>
  <rcc rId="34121" sId="4">
    <nc r="E23">
      <v>49290</v>
    </nc>
  </rcc>
  <rcc rId="34122" sId="4">
    <nc r="E24">
      <v>30760</v>
    </nc>
  </rcc>
  <rcc rId="34123" sId="4">
    <nc r="E25">
      <v>34890</v>
    </nc>
  </rcc>
  <rcc rId="34124" sId="4">
    <nc r="E26">
      <v>17095</v>
    </nc>
  </rcc>
  <rcc rId="34125" sId="4">
    <nc r="E27">
      <v>15505</v>
    </nc>
  </rcc>
  <rcc rId="34126" sId="4">
    <nc r="E28">
      <v>58210</v>
    </nc>
  </rcc>
  <rcc rId="34127" sId="4">
    <nc r="E29">
      <v>34635</v>
    </nc>
  </rcc>
  <rcc rId="34128" sId="4">
    <nc r="E31">
      <v>22150</v>
    </nc>
  </rcc>
  <rcc rId="34129" sId="4">
    <nc r="E32">
      <v>30260</v>
    </nc>
  </rcc>
  <rcc rId="34130" sId="4">
    <nc r="E33">
      <v>38545</v>
    </nc>
  </rcc>
  <rcc rId="34131" sId="4">
    <nc r="E34">
      <v>19585</v>
    </nc>
  </rcc>
  <rfmt sheetId="4" sqref="E35">
    <dxf>
      <fill>
        <patternFill>
          <bgColor rgb="FFFFFF00"/>
        </patternFill>
      </fill>
    </dxf>
  </rfmt>
  <rcc rId="34132" sId="4">
    <nc r="E36">
      <v>49200</v>
    </nc>
  </rcc>
  <rcc rId="34133" sId="4">
    <nc r="E37">
      <v>39115</v>
    </nc>
  </rcc>
  <rcc rId="34134" sId="4">
    <nc r="E38">
      <v>12535</v>
    </nc>
  </rcc>
  <rcc rId="34135" sId="4">
    <nc r="E39">
      <v>42645</v>
    </nc>
  </rcc>
  <rcc rId="34136" sId="4">
    <nc r="E40">
      <v>37915</v>
    </nc>
  </rcc>
  <rcc rId="34137" sId="4">
    <nc r="E41">
      <v>4310</v>
    </nc>
  </rcc>
  <rcc rId="34138" sId="4">
    <nc r="E42">
      <v>101295</v>
    </nc>
  </rcc>
  <rcc rId="34139" sId="4">
    <nc r="E43">
      <v>10025</v>
    </nc>
  </rcc>
  <rcc rId="34140" sId="4">
    <nc r="E44">
      <v>2455</v>
    </nc>
  </rcc>
  <rcc rId="34141" sId="4">
    <nc r="E45">
      <v>88130</v>
    </nc>
  </rcc>
  <rcc rId="34142" sId="4">
    <nc r="E46">
      <v>9160</v>
    </nc>
  </rcc>
  <rcc rId="34143" sId="4">
    <nc r="E47">
      <v>11640</v>
    </nc>
  </rcc>
  <rcc rId="34144" sId="4">
    <nc r="E48">
      <v>54785</v>
    </nc>
  </rcc>
  <rcc rId="34145" sId="4">
    <nc r="E49">
      <v>14900</v>
    </nc>
  </rcc>
  <rcc rId="34146" sId="4">
    <nc r="E50">
      <v>32325</v>
    </nc>
  </rcc>
  <rcc rId="34147" sId="4">
    <nc r="E51">
      <v>16020</v>
    </nc>
  </rcc>
  <rcc rId="34148" sId="4">
    <nc r="E52">
      <v>9925</v>
    </nc>
  </rcc>
  <rcc rId="34149" sId="4">
    <nc r="E53">
      <v>20010</v>
    </nc>
  </rcc>
  <rcc rId="34150" sId="4">
    <nc r="E54">
      <v>6070</v>
    </nc>
  </rcc>
  <rcc rId="34151" sId="4">
    <nc r="E55">
      <v>54645</v>
    </nc>
  </rcc>
  <rcc rId="34152" sId="4">
    <nc r="E56">
      <v>51930</v>
    </nc>
  </rcc>
  <rcc rId="34153" sId="4">
    <nc r="E57">
      <v>5865</v>
    </nc>
  </rcc>
  <rcc rId="34154" sId="4">
    <nc r="E58">
      <v>29150</v>
    </nc>
  </rcc>
  <rcc rId="34155" sId="4">
    <nc r="E59">
      <v>13320</v>
    </nc>
  </rcc>
  <rcc rId="34156" sId="4">
    <nc r="E35">
      <v>11815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352" sId="1">
    <oc r="C8">
      <v>7014</v>
    </oc>
    <nc r="C8">
      <v>7083</v>
    </nc>
  </rcc>
  <rcc rId="30353" sId="1">
    <oc r="C9">
      <v>2935</v>
    </oc>
    <nc r="C9">
      <v>2971</v>
    </nc>
  </rcc>
  <rcc rId="30354" sId="1">
    <oc r="C10">
      <v>14402</v>
    </oc>
    <nc r="C10">
      <v>14609</v>
    </nc>
  </rcc>
  <rcc rId="30355" sId="1">
    <oc r="C11">
      <v>19018</v>
    </oc>
    <nc r="C11">
      <v>19309</v>
    </nc>
  </rcc>
  <rcc rId="30356" sId="1">
    <oc r="C18">
      <v>11797</v>
    </oc>
    <nc r="C18">
      <v>11941</v>
    </nc>
  </rcc>
  <rcc rId="30357" sId="1">
    <oc r="C19">
      <v>3294</v>
    </oc>
    <nc r="C19">
      <v>3330</v>
    </nc>
  </rcc>
  <rcc rId="30358" sId="1">
    <oc r="C20">
      <v>10393</v>
    </oc>
    <nc r="C20">
      <v>10547</v>
    </nc>
  </rcc>
  <rcc rId="30359" sId="1">
    <oc r="C21">
      <v>12677</v>
    </oc>
    <nc r="C21">
      <v>12865</v>
    </nc>
  </rcc>
  <rcc rId="30360" sId="1">
    <oc r="C30">
      <v>4108</v>
    </oc>
    <nc r="C30">
      <v>4170</v>
    </nc>
  </rcc>
  <rcc rId="30361" sId="1">
    <oc r="C31">
      <v>3794</v>
    </oc>
    <nc r="C31">
      <v>3851</v>
    </nc>
  </rcc>
  <rcc rId="30362" sId="1">
    <oc r="C33">
      <v>19326</v>
    </oc>
    <nc r="C33">
      <v>19391</v>
    </nc>
  </rcc>
  <rcc rId="30363" sId="1">
    <oc r="C34">
      <v>14295</v>
    </oc>
    <nc r="C34">
      <v>14332</v>
    </nc>
  </rcc>
  <rfmt sheetId="1" sqref="C35" start="0" length="0">
    <dxf/>
  </rfmt>
  <rcc rId="30364" sId="1">
    <oc r="C36">
      <v>15176</v>
    </oc>
    <nc r="C36">
      <v>15347</v>
    </nc>
  </rcc>
  <rcc rId="30365" sId="1">
    <oc r="C37">
      <v>2530</v>
    </oc>
    <nc r="C37">
      <v>2564</v>
    </nc>
  </rcc>
  <rcc rId="30366" sId="1">
    <oc r="C38">
      <v>28015</v>
    </oc>
    <nc r="C38">
      <v>28434</v>
    </nc>
  </rcc>
  <rcc rId="30367" sId="1">
    <oc r="C39">
      <v>23187</v>
    </oc>
    <nc r="C39">
      <v>23501</v>
    </nc>
  </rcc>
  <rcc rId="30368" sId="1">
    <oc r="C45">
      <v>12406</v>
    </oc>
    <nc r="C45">
      <v>12521</v>
    </nc>
  </rcc>
  <rcc rId="30369" sId="1">
    <oc r="C46">
      <v>7275</v>
    </oc>
    <nc r="C46">
      <v>7358</v>
    </nc>
  </rcc>
  <rcc rId="30370" sId="1">
    <oc r="C47">
      <v>1423</v>
    </oc>
    <nc r="C47">
      <v>1440</v>
    </nc>
  </rcc>
  <rcc rId="30371" sId="1">
    <oc r="D8">
      <v>7083</v>
    </oc>
    <nc r="D8">
      <v>7135</v>
    </nc>
  </rcc>
  <rcc rId="30372" sId="1">
    <oc r="D9">
      <v>2971</v>
    </oc>
    <nc r="D9">
      <v>3003</v>
    </nc>
  </rcc>
  <rcc rId="30373" sId="1">
    <oc r="D10">
      <v>14609</v>
    </oc>
    <nc r="D10">
      <v>14756</v>
    </nc>
  </rcc>
  <rcc rId="30374" sId="1">
    <oc r="D11">
      <v>19309</v>
    </oc>
    <nc r="D11">
      <v>19514</v>
    </nc>
  </rcc>
  <rcc rId="30375" sId="1">
    <oc r="C13">
      <v>6918</v>
    </oc>
    <nc r="C13">
      <v>6989</v>
    </nc>
  </rcc>
  <rcc rId="30376" sId="1">
    <oc r="C14">
      <v>5039</v>
    </oc>
    <nc r="C14">
      <v>5116</v>
    </nc>
  </rcc>
  <rcc rId="30377" sId="1">
    <oc r="C15">
      <v>4246</v>
    </oc>
    <nc r="C15">
      <v>4325</v>
    </nc>
  </rcc>
  <rcc rId="30378" sId="1">
    <oc r="C16">
      <v>7591</v>
    </oc>
    <nc r="C16">
      <v>7721</v>
    </nc>
  </rcc>
  <rcc rId="30379" sId="1">
    <oc r="D13">
      <v>6989</v>
    </oc>
    <nc r="D13">
      <v>7047</v>
    </nc>
  </rcc>
  <rcc rId="30380" sId="1">
    <oc r="D14">
      <v>5116</v>
    </oc>
    <nc r="D14">
      <v>5183</v>
    </nc>
  </rcc>
  <rcc rId="30381" sId="1">
    <oc r="D15">
      <v>4325</v>
    </oc>
    <nc r="D15">
      <v>4384</v>
    </nc>
  </rcc>
  <rcc rId="30382" sId="1">
    <oc r="D16">
      <v>7721</v>
    </oc>
    <nc r="D16">
      <v>7920</v>
    </nc>
  </rcc>
  <rcc rId="30383" sId="1">
    <oc r="D18">
      <v>11941</v>
    </oc>
    <nc r="D18">
      <v>12066</v>
    </nc>
  </rcc>
  <rcc rId="30384" sId="1">
    <oc r="D19">
      <v>3330</v>
    </oc>
    <nc r="D19">
      <v>3359</v>
    </nc>
  </rcc>
  <rcc rId="30385" sId="1">
    <oc r="D20">
      <v>10547</v>
    </oc>
    <nc r="D20">
      <v>10652</v>
    </nc>
  </rcc>
  <rcc rId="30386" sId="1">
    <oc r="D21">
      <v>12865</v>
    </oc>
    <nc r="D21">
      <v>13013</v>
    </nc>
  </rcc>
  <rcc rId="30387" sId="1">
    <oc r="D30">
      <v>4170</v>
    </oc>
    <nc r="D30">
      <v>4180</v>
    </nc>
  </rcc>
  <rcc rId="30388" sId="1">
    <oc r="D31">
      <v>3851</v>
    </oc>
    <nc r="D31">
      <v>3941</v>
    </nc>
  </rcc>
  <rcc rId="30389" sId="1">
    <oc r="D33">
      <v>19391</v>
    </oc>
    <nc r="D33">
      <v>19485</v>
    </nc>
  </rcc>
  <rcc rId="30390" sId="1">
    <oc r="D34">
      <v>14332</v>
    </oc>
    <nc r="D34">
      <v>14412</v>
    </nc>
  </rcc>
  <rcc rId="30391" sId="1">
    <oc r="D36">
      <v>15347</v>
    </oc>
    <nc r="D36">
      <v>15482</v>
    </nc>
  </rcc>
  <rcc rId="30392" sId="1">
    <oc r="D37">
      <v>2564</v>
    </oc>
    <nc r="D37">
      <v>2592</v>
    </nc>
  </rcc>
  <rcc rId="30393" sId="1">
    <oc r="D38">
      <v>28434</v>
    </oc>
    <nc r="D38">
      <v>28714</v>
    </nc>
  </rcc>
  <rcc rId="30394" sId="1">
    <oc r="D39">
      <v>23501</v>
    </oc>
    <nc r="D39">
      <v>23720</v>
    </nc>
  </rcc>
  <rcc rId="30395" sId="1">
    <oc r="D45">
      <v>12521</v>
    </oc>
    <nc r="D45">
      <v>12654</v>
    </nc>
  </rcc>
  <rcc rId="30396" sId="1">
    <oc r="D46">
      <v>7358</v>
    </oc>
    <nc r="D46">
      <v>7436</v>
    </nc>
  </rcc>
  <rcc rId="30397" sId="1">
    <oc r="D47">
      <v>1440</v>
    </oc>
    <nc r="D47">
      <v>1455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157" sId="5">
    <nc r="E6">
      <v>14360</v>
    </nc>
  </rcc>
  <rcc rId="34158" sId="5">
    <nc r="E7">
      <v>5775</v>
    </nc>
  </rcc>
  <rcc rId="34159" sId="5">
    <nc r="E8">
      <v>17080</v>
    </nc>
  </rcc>
  <rcc rId="34160" sId="5">
    <nc r="E9">
      <v>11455</v>
    </nc>
  </rcc>
  <rcc rId="34161" sId="5">
    <nc r="E10">
      <v>21135</v>
    </nc>
  </rcc>
  <rcc rId="34162" sId="5">
    <nc r="E11">
      <v>45710</v>
    </nc>
  </rcc>
  <rcc rId="34163" sId="5">
    <nc r="E12">
      <v>21170</v>
    </nc>
  </rcc>
  <rcc rId="34164" sId="5">
    <nc r="E13">
      <v>14095</v>
    </nc>
  </rcc>
  <rcc rId="34165" sId="5">
    <nc r="E15">
      <v>20270</v>
    </nc>
  </rcc>
  <rcc rId="34166" sId="5">
    <nc r="E16">
      <v>7335</v>
    </nc>
  </rcc>
  <rcc rId="34167" sId="5">
    <nc r="E17">
      <v>33230</v>
    </nc>
  </rcc>
  <rcc rId="34168" sId="5">
    <nc r="E18">
      <v>19175</v>
    </nc>
  </rcc>
  <rcc rId="34169" sId="5">
    <nc r="E19">
      <v>14180</v>
    </nc>
  </rcc>
  <rcc rId="34170" sId="5">
    <nc r="E20">
      <v>54215</v>
    </nc>
  </rcc>
  <rcc rId="34171" sId="5">
    <nc r="E21">
      <v>70900</v>
    </nc>
  </rcc>
  <rcc rId="34172" sId="5">
    <nc r="E22">
      <v>55045</v>
    </nc>
  </rcc>
  <rcc rId="34173" sId="5">
    <nc r="E23">
      <v>11940</v>
    </nc>
  </rcc>
  <rcc rId="34174" sId="5">
    <nc r="E24">
      <v>8420</v>
    </nc>
  </rcc>
  <rcc rId="34175" sId="5">
    <nc r="E25">
      <v>14560</v>
    </nc>
  </rcc>
  <rcc rId="34176" sId="5">
    <nc r="E26">
      <v>9310</v>
    </nc>
  </rcc>
  <rcc rId="34177" sId="5">
    <nc r="E27">
      <v>4845</v>
    </nc>
  </rcc>
  <rcc rId="34178" sId="5">
    <nc r="E28">
      <v>6960</v>
    </nc>
  </rcc>
  <rcc rId="34179" sId="5">
    <nc r="E29">
      <v>23125</v>
    </nc>
  </rcc>
  <rcc rId="34180" sId="5">
    <nc r="E30">
      <v>62695</v>
    </nc>
  </rcc>
  <rcc rId="34181" sId="5">
    <nc r="E31">
      <v>20690</v>
    </nc>
  </rcc>
  <rcc rId="34182" sId="5">
    <nc r="E32">
      <v>19425</v>
    </nc>
  </rcc>
  <rcc rId="34183" sId="5">
    <nc r="E33">
      <v>55725</v>
    </nc>
  </rcc>
  <rcc rId="34184" sId="5">
    <nc r="E34">
      <v>14150</v>
    </nc>
  </rcc>
  <rcc rId="34185" sId="5">
    <nc r="E35">
      <v>11050</v>
    </nc>
  </rcc>
  <rcc rId="34186" sId="5">
    <nc r="E36">
      <v>70505</v>
    </nc>
  </rcc>
  <rcc rId="34187" sId="5">
    <nc r="E37">
      <v>27770</v>
    </nc>
  </rcc>
  <rcc rId="34188" sId="5">
    <nc r="E38">
      <v>93085</v>
    </nc>
  </rcc>
  <rcc rId="34189" sId="5">
    <nc r="E39">
      <v>12825</v>
    </nc>
  </rcc>
  <rcc rId="34190" sId="5">
    <nc r="E40">
      <v>65370</v>
    </nc>
  </rcc>
  <rcc rId="34191" sId="5">
    <nc r="E41">
      <v>19840</v>
    </nc>
  </rcc>
  <rcc rId="34192" sId="5">
    <nc r="E42">
      <v>109060</v>
    </nc>
  </rcc>
  <rcc rId="34193" sId="5">
    <nc r="E43">
      <v>14730</v>
    </nc>
  </rcc>
  <rcc rId="34194" sId="5">
    <nc r="E44">
      <v>23680</v>
    </nc>
  </rcc>
  <rcc rId="34195" sId="5">
    <nc r="E45">
      <v>20605</v>
    </nc>
  </rcc>
  <rcc rId="34196" sId="5">
    <nc r="E46">
      <v>690</v>
    </nc>
  </rcc>
  <rcc rId="34197" sId="5">
    <nc r="E47">
      <v>11915</v>
    </nc>
  </rcc>
  <rcc rId="34198" sId="5">
    <nc r="E48">
      <v>25740</v>
    </nc>
  </rcc>
  <rcc rId="34199" sId="5">
    <nc r="E49">
      <v>35295</v>
    </nc>
  </rcc>
  <rcc rId="34200" sId="5">
    <nc r="E50">
      <v>19760</v>
    </nc>
  </rcc>
  <rcc rId="34201" sId="5">
    <nc r="E51">
      <v>2920</v>
    </nc>
  </rcc>
  <rcc rId="34202" sId="5">
    <nc r="E52">
      <v>23045</v>
    </nc>
  </rcc>
  <rcc rId="34203" sId="5">
    <nc r="E53">
      <v>36900</v>
    </nc>
  </rcc>
  <rcc rId="34204" sId="5">
    <nc r="E54">
      <v>43200</v>
    </nc>
  </rcc>
  <rcc rId="34205" sId="5">
    <nc r="E55">
      <v>9040</v>
    </nc>
  </rcc>
  <rcc rId="34206" sId="5">
    <nc r="E56">
      <v>266325</v>
    </nc>
  </rcc>
  <rcc rId="34207" sId="5">
    <nc r="E57">
      <v>32435</v>
    </nc>
  </rcc>
  <rcc rId="34208" sId="5">
    <nc r="E58">
      <v>9395</v>
    </nc>
  </rcc>
  <rcc rId="34209" sId="5">
    <nc r="E59">
      <v>67170</v>
    </nc>
  </rcc>
  <rcc rId="34210" sId="5">
    <nc r="E61">
      <v>4070</v>
    </nc>
  </rcc>
  <rcc rId="34211" sId="5">
    <nc r="E62">
      <v>9085</v>
    </nc>
  </rcc>
  <rcc rId="34212" sId="5">
    <nc r="E63">
      <v>1960</v>
    </nc>
  </rcc>
  <rcc rId="34213" sId="5">
    <nc r="E64">
      <v>20295</v>
    </nc>
  </rcc>
  <rcc rId="34214" sId="5">
    <nc r="E65">
      <v>7305</v>
    </nc>
  </rcc>
  <rcc rId="34215" sId="5">
    <nc r="E66">
      <v>24030</v>
    </nc>
  </rcc>
  <rcc rId="34216" sId="5">
    <nc r="E67">
      <v>30910</v>
    </nc>
  </rcc>
  <rcc rId="34217" sId="5">
    <nc r="E68">
      <v>6055</v>
    </nc>
  </rcc>
  <rcc rId="34218" sId="5">
    <nc r="E70">
      <v>20725</v>
    </nc>
  </rcc>
  <rcc rId="34219" sId="5">
    <nc r="E71">
      <v>36860</v>
    </nc>
  </rcc>
  <rcc rId="34220" sId="5">
    <nc r="E72">
      <v>33730</v>
    </nc>
  </rcc>
  <rcc rId="34221" sId="5">
    <nc r="E73">
      <v>3945</v>
    </nc>
  </rcc>
  <rcc rId="34222" sId="5">
    <nc r="E74">
      <v>7945</v>
    </nc>
  </rcc>
  <rcc rId="34223" sId="5">
    <nc r="E75">
      <v>6000</v>
    </nc>
  </rcc>
  <rcc rId="34224" sId="5">
    <nc r="E76">
      <v>60595</v>
    </nc>
  </rcc>
  <rcc rId="34225" sId="5">
    <nc r="E77">
      <v>12670</v>
    </nc>
  </rcc>
  <rcc rId="34226" sId="5">
    <nc r="E78">
      <v>12445</v>
    </nc>
  </rcc>
  <rcc rId="34227" sId="5">
    <nc r="E79">
      <v>9680</v>
    </nc>
  </rcc>
  <rcc rId="34228" sId="5">
    <nc r="E80">
      <v>8210</v>
    </nc>
  </rcc>
  <rcc rId="34229" sId="5">
    <nc r="E81">
      <v>10885</v>
    </nc>
  </rcc>
  <rcc rId="34230" sId="5">
    <nc r="E82">
      <v>2370</v>
    </nc>
  </rcc>
  <rcc rId="34231" sId="5">
    <nc r="E83">
      <v>15935</v>
    </nc>
  </rcc>
  <rcc rId="34232" sId="5">
    <nc r="E84">
      <v>205</v>
    </nc>
  </rcc>
  <rcc rId="34233" sId="5">
    <nc r="E85">
      <v>25995</v>
    </nc>
  </rcc>
  <rcc rId="34234" sId="5">
    <nc r="E86">
      <v>27505</v>
    </nc>
  </rcc>
  <rcc rId="34235" sId="5">
    <nc r="E87">
      <v>8970</v>
    </nc>
  </rcc>
  <rcc rId="34236" sId="5">
    <nc r="E88">
      <v>3140</v>
    </nc>
  </rcc>
  <rcc rId="34237" sId="5">
    <nc r="E89">
      <v>40825</v>
    </nc>
  </rcc>
  <rcc rId="34238" sId="5">
    <nc r="E90">
      <v>27610</v>
    </nc>
  </rcc>
  <rcc rId="34239" sId="5">
    <nc r="E91">
      <v>69040</v>
    </nc>
  </rcc>
  <rcc rId="34240" sId="5">
    <nc r="E92">
      <v>41125</v>
    </nc>
  </rcc>
  <rcc rId="34241" sId="5">
    <nc r="E94">
      <v>2625</v>
    </nc>
  </rcc>
  <rcc rId="34242" sId="5">
    <nc r="E95">
      <v>21550</v>
    </nc>
  </rcc>
  <rcc rId="34243" sId="5">
    <nc r="E96">
      <v>9285</v>
    </nc>
  </rcc>
  <rcc rId="34244" sId="5">
    <nc r="E97">
      <v>35225</v>
    </nc>
  </rcc>
  <rcc rId="34245" sId="5">
    <nc r="E98">
      <v>8825</v>
    </nc>
  </rcc>
  <rcc rId="34246" sId="5">
    <nc r="E99">
      <v>47305</v>
    </nc>
  </rcc>
  <rcc rId="34247" sId="5">
    <nc r="E100">
      <v>31670</v>
    </nc>
  </rcc>
  <rcc rId="34248" sId="5">
    <nc r="E101">
      <v>32935</v>
    </nc>
  </rcc>
  <rcc rId="34249" sId="5">
    <nc r="E102">
      <v>18420</v>
    </nc>
  </rcc>
  <rcc rId="34250" sId="5">
    <nc r="E103">
      <v>15375</v>
    </nc>
  </rcc>
  <rcc rId="34251" sId="5">
    <nc r="E104">
      <v>24335</v>
    </nc>
  </rcc>
  <rcc rId="34252" sId="5">
    <nc r="E105">
      <v>4800</v>
    </nc>
  </rcc>
  <rcc rId="34253" sId="5">
    <nc r="E106">
      <v>9880</v>
    </nc>
  </rcc>
  <rcc rId="34254" sId="5">
    <nc r="E107">
      <v>5480</v>
    </nc>
  </rcc>
  <rcc rId="34255" sId="5">
    <nc r="E108">
      <v>99005</v>
    </nc>
  </rcc>
  <rcc rId="34256" sId="5">
    <nc r="E109">
      <v>35305</v>
    </nc>
  </rcc>
  <rcc rId="34257" sId="5">
    <nc r="E110">
      <v>16105</v>
    </nc>
  </rcc>
  <rcc rId="34258" sId="5">
    <nc r="E111">
      <v>29045</v>
    </nc>
  </rcc>
  <rcc rId="34259" sId="5">
    <nc r="E112">
      <v>6095</v>
    </nc>
  </rcc>
  <rcc rId="34260" sId="5">
    <nc r="E113">
      <v>19990</v>
    </nc>
  </rcc>
  <rcc rId="34261" sId="5">
    <nc r="E114">
      <v>12890</v>
    </nc>
  </rcc>
  <rcc rId="34262" sId="5">
    <nc r="E115">
      <v>48130</v>
    </nc>
  </rcc>
  <rcc rId="34263" sId="5">
    <nc r="E116">
      <v>37050</v>
    </nc>
  </rcc>
  <rcc rId="34264" sId="5">
    <nc r="E117">
      <v>97790</v>
    </nc>
  </rcc>
  <rcc rId="34265" sId="5">
    <nc r="E118">
      <v>41950</v>
    </nc>
  </rcc>
  <rcc rId="34266" sId="5">
    <nc r="E119">
      <v>3040</v>
    </nc>
  </rcc>
  <rcc rId="34267" sId="5">
    <nc r="E120">
      <v>88050</v>
    </nc>
  </rcc>
  <rcc rId="34268" sId="5">
    <nc r="E121">
      <v>84700</v>
    </nc>
  </rcc>
  <rcc rId="34269" sId="5">
    <nc r="E122">
      <v>16160</v>
    </nc>
  </rcc>
  <rcc rId="34270" sId="5">
    <nc r="E123">
      <v>5510</v>
    </nc>
  </rcc>
  <rcc rId="34271" sId="5">
    <nc r="E124">
      <v>9200</v>
    </nc>
  </rcc>
  <rcc rId="34272" sId="5">
    <nc r="E125">
      <v>10740</v>
    </nc>
  </rcc>
  <rcc rId="34273" sId="5">
    <nc r="E126">
      <v>32540</v>
    </nc>
  </rcc>
  <rcc rId="34274" sId="5">
    <nc r="E127">
      <v>63820</v>
    </nc>
  </rcc>
  <rcc rId="34275" sId="5">
    <nc r="E128">
      <v>11395</v>
    </nc>
  </rcc>
  <rcc rId="34276" sId="5">
    <nc r="E129">
      <v>16460</v>
    </nc>
  </rcc>
  <rcc rId="34277" sId="5">
    <nc r="E130">
      <v>12540</v>
    </nc>
  </rcc>
  <rcc rId="34278" sId="5">
    <nc r="E131">
      <v>8815</v>
    </nc>
  </rcc>
  <rcc rId="34279" sId="5">
    <nc r="E132">
      <v>10060</v>
    </nc>
  </rcc>
  <rcc rId="34280" sId="5">
    <nc r="E133">
      <v>19590</v>
    </nc>
  </rcc>
  <rcc rId="34281" sId="5">
    <nc r="E134">
      <v>19205</v>
    </nc>
  </rcc>
  <rcc rId="34282" sId="5">
    <nc r="E135">
      <v>31785</v>
    </nc>
  </rcc>
  <rcc rId="34283" sId="5">
    <nc r="E136">
      <v>60180</v>
    </nc>
  </rcc>
  <rcc rId="34284" sId="5">
    <nc r="E137">
      <v>30125</v>
    </nc>
  </rcc>
  <rcc rId="34285" sId="5">
    <nc r="E138">
      <v>29995</v>
    </nc>
  </rcc>
  <rcc rId="34286" sId="5">
    <nc r="E139">
      <v>41395</v>
    </nc>
  </rcc>
  <rcc rId="34287" sId="5">
    <nc r="E140">
      <v>19870</v>
    </nc>
  </rcc>
  <rcc rId="34288" sId="5">
    <nc r="E141">
      <v>9780</v>
    </nc>
  </rcc>
  <rcc rId="34289" sId="5">
    <nc r="E142">
      <v>28440</v>
    </nc>
  </rcc>
  <rcc rId="34290" sId="5">
    <nc r="E143">
      <v>42220</v>
    </nc>
  </rcc>
  <rcc rId="34291" sId="5">
    <nc r="E144">
      <v>59690</v>
    </nc>
  </rcc>
  <rcc rId="34292" sId="5">
    <nc r="E145">
      <v>11565</v>
    </nc>
  </rcc>
  <rcc rId="34293" sId="5">
    <nc r="E146">
      <v>13480</v>
    </nc>
  </rcc>
  <rcc rId="34294" sId="5">
    <nc r="E147">
      <v>31495</v>
    </nc>
  </rcc>
  <rcc rId="34295" sId="5">
    <nc r="E148">
      <v>13880</v>
    </nc>
  </rcc>
  <rcc rId="34296" sId="5">
    <nc r="E149">
      <v>40870</v>
    </nc>
  </rcc>
  <rfmt sheetId="5" sqref="P140">
    <dxf>
      <fill>
        <patternFill patternType="solid">
          <bgColor rgb="FFFFFF00"/>
        </patternFill>
      </fill>
    </dxf>
  </rfmt>
  <rfmt sheetId="5" sqref="E150">
    <dxf>
      <fill>
        <patternFill>
          <bgColor rgb="FFFFFF00"/>
        </patternFill>
      </fill>
    </dxf>
  </rfmt>
  <rcc rId="34297" sId="5">
    <nc r="E151">
      <v>45965</v>
    </nc>
  </rcc>
  <rcc rId="34298" sId="5">
    <nc r="E152">
      <v>24130</v>
    </nc>
  </rcc>
  <rcc rId="34299" sId="5">
    <nc r="E153">
      <v>1405</v>
    </nc>
  </rcc>
  <rfmt sheetId="5" sqref="E153">
    <dxf>
      <fill>
        <patternFill>
          <bgColor rgb="FFFFFF00"/>
        </patternFill>
      </fill>
    </dxf>
  </rfmt>
  <rcc rId="34300" sId="5">
    <nc r="E150">
      <v>39525</v>
    </nc>
  </rcc>
  <rcc rId="34301" sId="5">
    <nc r="E154">
      <v>29565</v>
    </nc>
  </rcc>
  <rcc rId="34302" sId="5">
    <nc r="E155">
      <v>79170</v>
    </nc>
  </rcc>
  <rcc rId="34303" sId="5">
    <nc r="E156">
      <v>26205</v>
    </nc>
  </rcc>
  <rcc rId="34304" sId="5">
    <nc r="E157">
      <v>37750</v>
    </nc>
  </rcc>
  <rcc rId="34305" sId="5">
    <nc r="E158">
      <v>5805</v>
    </nc>
  </rcc>
  <rcc rId="34306" sId="5">
    <nc r="E159">
      <v>8235</v>
    </nc>
  </rcc>
  <rcc rId="34307" sId="5">
    <nc r="E160">
      <v>15770</v>
    </nc>
  </rcc>
  <rcc rId="34308" sId="5">
    <nc r="E161">
      <v>92425</v>
    </nc>
  </rcc>
  <rcc rId="34309" sId="5">
    <nc r="E162">
      <v>75670</v>
    </nc>
  </rcc>
  <rcc rId="34310" sId="5">
    <nc r="E163">
      <v>21520</v>
    </nc>
  </rcc>
  <rcc rId="34311" sId="5">
    <nc r="E164">
      <v>46630</v>
    </nc>
  </rcc>
  <rcc rId="34312" sId="5">
    <nc r="E166">
      <v>24215</v>
    </nc>
  </rcc>
  <rcc rId="34313" sId="5">
    <nc r="E167">
      <v>1730</v>
    </nc>
  </rcc>
  <rcc rId="34314" sId="5">
    <nc r="E168">
      <v>13890</v>
    </nc>
  </rcc>
  <rcc rId="34315" sId="5">
    <nc r="E169">
      <v>13455</v>
    </nc>
  </rcc>
  <rcc rId="34316" sId="5">
    <nc r="E170">
      <v>11590</v>
    </nc>
  </rcc>
  <rcc rId="34317" sId="5">
    <nc r="E171">
      <v>72120</v>
    </nc>
  </rcc>
  <rcc rId="34318" sId="5">
    <nc r="E172">
      <v>41105</v>
    </nc>
  </rcc>
  <rcc rId="34319" sId="5">
    <nc r="E173">
      <v>20670</v>
    </nc>
  </rcc>
  <rcc rId="34320" sId="5">
    <nc r="E174">
      <v>10925</v>
    </nc>
  </rcc>
  <rcc rId="34321" sId="5">
    <nc r="E175">
      <v>54340</v>
    </nc>
  </rcc>
  <rcc rId="34322" sId="5">
    <nc r="E176">
      <v>45735</v>
    </nc>
  </rcc>
  <rcc rId="34323" sId="5">
    <nc r="E177">
      <v>35015</v>
    </nc>
  </rcc>
  <rcc rId="34324" sId="5">
    <nc r="E179">
      <v>50765</v>
    </nc>
  </rcc>
  <rcc rId="34325" sId="5">
    <nc r="E180">
      <v>39765</v>
    </nc>
  </rcc>
  <rcc rId="34326" sId="5">
    <nc r="E181">
      <v>11015</v>
    </nc>
  </rcc>
  <rcc rId="34327" sId="5">
    <nc r="E182">
      <v>9705</v>
    </nc>
  </rcc>
  <rcc rId="34328" sId="5">
    <nc r="E183">
      <v>32295</v>
    </nc>
  </rcc>
  <rcc rId="34329" sId="5">
    <nc r="E184">
      <v>24395</v>
    </nc>
  </rcc>
  <rcc rId="34330" sId="5">
    <nc r="E185">
      <v>11385</v>
    </nc>
  </rcc>
  <rcc rId="34331" sId="5">
    <nc r="E186">
      <v>20030</v>
    </nc>
  </rcc>
  <rcc rId="34332" sId="5">
    <nc r="E187">
      <v>40845</v>
    </nc>
  </rcc>
  <rcc rId="34333" sId="5">
    <nc r="E188">
      <v>13935</v>
    </nc>
  </rcc>
  <rcc rId="34334" sId="5">
    <nc r="E189">
      <v>124855</v>
    </nc>
  </rcc>
  <rcc rId="34335" sId="5">
    <nc r="E190">
      <v>8595</v>
    </nc>
  </rcc>
  <rcc rId="34336" sId="5">
    <nc r="E191">
      <v>27720</v>
    </nc>
  </rcc>
  <rcc rId="34337" sId="5">
    <nc r="E192">
      <v>34600</v>
    </nc>
  </rcc>
  <rcc rId="34338" sId="5">
    <nc r="E193">
      <v>28395</v>
    </nc>
  </rcc>
  <rcc rId="34339" sId="5">
    <nc r="E194">
      <v>10225</v>
    </nc>
  </rcc>
  <rcc rId="34340" sId="5">
    <nc r="E195">
      <v>10495</v>
    </nc>
  </rcc>
  <rcc rId="34341" sId="5">
    <nc r="E196">
      <v>24090</v>
    </nc>
  </rcc>
  <rcc rId="34342" sId="5">
    <nc r="E197">
      <v>9965</v>
    </nc>
  </rcc>
  <rcc rId="34343" sId="5">
    <nc r="E198">
      <v>18610</v>
    </nc>
  </rcc>
  <rcc rId="34344" sId="5">
    <nc r="E199">
      <v>16500</v>
    </nc>
  </rcc>
  <rcc rId="34345" sId="5">
    <nc r="E200">
      <v>23010</v>
    </nc>
  </rcc>
  <rcc rId="34346" sId="5">
    <nc r="E201">
      <v>16775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47" sId="10" numFmtId="34">
    <oc r="C8">
      <v>3040.3</v>
    </oc>
    <nc r="C8">
      <v>3339.7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48" sId="2">
    <nc r="G10">
      <v>111105</v>
    </nc>
  </rcc>
  <rcc rId="34349" sId="2">
    <oc r="D10">
      <v>111105</v>
    </oc>
    <nc r="D10"/>
  </rcc>
  <rcc rId="34350" sId="2">
    <oc r="E10">
      <v>111105</v>
    </oc>
    <nc r="E10"/>
  </rcc>
  <rfmt sheetId="2" sqref="D10:E10">
    <dxf>
      <fill>
        <patternFill>
          <bgColor theme="0"/>
        </patternFill>
      </fill>
    </dxf>
  </rfmt>
  <rfmt sheetId="2" sqref="F10">
    <dxf>
      <fill>
        <patternFill>
          <bgColor rgb="FFFF0000"/>
        </patternFill>
      </fill>
    </dxf>
  </rfmt>
  <rcc rId="34351" sId="2">
    <oc r="E39">
      <v>31950</v>
    </oc>
    <nc r="E39">
      <v>32335</v>
    </nc>
  </rcc>
  <rfmt sheetId="2" sqref="E39">
    <dxf>
      <fill>
        <patternFill>
          <bgColor theme="0"/>
        </patternFill>
      </fill>
    </dxf>
  </rfmt>
  <rcc rId="34352" sId="4" numFmtId="19">
    <nc r="G35">
      <v>11815</v>
    </nc>
  </rcc>
  <rfmt sheetId="4" sqref="G35">
    <dxf>
      <numFmt numFmtId="0" formatCode="General"/>
    </dxf>
  </rfmt>
  <rfmt sheetId="4" sqref="G35" start="0" length="2147483647">
    <dxf>
      <font>
        <b val="0"/>
      </font>
    </dxf>
  </rfmt>
  <rfmt sheetId="4" sqref="G35" start="0" length="2147483647">
    <dxf>
      <font>
        <sz val="10"/>
      </font>
    </dxf>
  </rfmt>
  <rfmt sheetId="4" sqref="G35">
    <dxf>
      <alignment horizontal="center" readingOrder="0"/>
    </dxf>
  </rfmt>
  <rfmt sheetId="4" sqref="G35">
    <dxf>
      <alignment horizontal="left" readingOrder="0"/>
    </dxf>
  </rfmt>
  <rcc rId="34353" sId="4">
    <oc r="D35">
      <v>11815</v>
    </oc>
    <nc r="D35"/>
  </rcc>
  <rcc rId="34354" sId="4">
    <oc r="E35">
      <v>11815</v>
    </oc>
    <nc r="E35"/>
  </rcc>
  <rfmt sheetId="4" sqref="F35">
    <dxf>
      <fill>
        <patternFill>
          <bgColor rgb="FFFF0000"/>
        </patternFill>
      </fill>
    </dxf>
  </rfmt>
  <rfmt sheetId="4" sqref="E35">
    <dxf>
      <fill>
        <patternFill>
          <bgColor rgb="FFFF0000"/>
        </patternFill>
      </fill>
    </dxf>
  </rfmt>
  <rfmt sheetId="4" sqref="E35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D153:E153">
    <dxf>
      <fill>
        <patternFill>
          <bgColor theme="0"/>
        </patternFill>
      </fill>
    </dxf>
  </rfmt>
  <rcc rId="34368" sId="5">
    <oc r="E150">
      <v>39525</v>
    </oc>
    <nc r="E150">
      <v>39620</v>
    </nc>
  </rcc>
  <rfmt sheetId="5" sqref="E150">
    <dxf>
      <fill>
        <patternFill>
          <bgColor theme="0"/>
        </patternFill>
      </fill>
    </dxf>
  </rfmt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69" sId="4">
    <oc r="F35">
      <f>E35-D35</f>
    </oc>
    <nc r="F35">
      <v>40</v>
    </nc>
  </rcc>
  <rcc rId="34370" sId="4">
    <oc r="G60">
      <f>F30</f>
    </oc>
    <nc r="G60">
      <f>F30+F35</f>
    </nc>
  </rcc>
  <rcc rId="34371" sId="2" numFmtId="4">
    <oc r="F10">
      <f>E10-D10</f>
    </oc>
    <nc r="F10">
      <v>355</v>
    </nc>
  </rcc>
  <rcc rId="34372" sId="2">
    <oc r="G118">
      <f>F82+F33+F57</f>
    </oc>
    <nc r="G118">
      <f>F82+F33+F57+F10</f>
    </nc>
  </rcc>
  <rcmt sheetId="2" cell="F10" guid="{D5C46B38-8D6D-432E-8E30-B39347959CFC}" author="HP" newLength="72"/>
  <rcmt sheetId="4" cell="F35" guid="{0A9CD169-9C81-4702-9E26-8903FF23DC29}" author="HP" newLength="67"/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73" sId="13" numFmtId="4">
    <oc r="D8">
      <v>283037</v>
    </oc>
    <nc r="D8">
      <v>287556</v>
    </nc>
  </rcc>
  <rcc rId="34374" sId="13" numFmtId="4">
    <oc r="D5">
      <v>4672.42</v>
    </oc>
    <nc r="D5">
      <v>4806.05</v>
    </nc>
  </rcc>
  <rcc rId="34375" sId="13">
    <oc r="E6">
      <f>E7*0.0776</f>
    </oc>
    <nc r="E6">
      <f>E7*0.087</f>
    </nc>
  </rcc>
  <rcc rId="34376" sId="13">
    <oc r="F6">
      <f>F7*0.0776</f>
    </oc>
    <nc r="F6">
      <f>F7*0.087</f>
    </nc>
  </rcc>
  <rcc rId="34377" sId="13">
    <oc r="G6">
      <f>G7*0.0776</f>
    </oc>
    <nc r="G6">
      <f>G7*0.087</f>
    </nc>
  </rcc>
  <rcc rId="34378" sId="13">
    <oc r="E7">
      <f>1377-F7</f>
    </oc>
    <nc r="E7">
      <f>1529-F7</f>
    </nc>
  </rcc>
  <rcc rId="34379" sId="13">
    <oc r="F7">
      <f>144*3.23</f>
    </oc>
    <nc r="F7">
      <f>151*3.23</f>
    </nc>
  </rcc>
  <rcc rId="34380" sId="13">
    <oc r="F8">
      <f>144*4.33</f>
    </oc>
    <nc r="F8">
      <f>151*4.33</f>
    </nc>
  </rcc>
  <rcc rId="34381" sId="13" numFmtId="4">
    <oc r="E8">
      <v>1596</v>
    </oc>
    <nc r="E8">
      <v>2120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95" sId="13" numFmtId="4">
    <oc r="E10">
      <v>75964</v>
    </oc>
    <nc r="E10">
      <f>82869-F10</f>
    </nc>
  </rcc>
  <rcc rId="34396" sId="12">
    <oc r="H19">
      <f>SUM(H15:H18)</f>
    </oc>
    <nc r="H19">
      <f>SUM(H15:H18)</f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97" sId="13" numFmtId="4">
    <oc r="D8">
      <v>287556</v>
    </oc>
    <nc r="D8">
      <v>287256</v>
    </nc>
  </rcc>
  <rcc rId="34398" sId="13" numFmtId="4">
    <oc r="E8">
      <v>2120</v>
    </oc>
    <nc r="E8">
      <v>1940</v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99" sId="13">
    <oc r="A1" t="inlineStr">
      <is>
        <t>СПРАВОЧНАЯ ИНФОРМАЦИЯ потребление коммунальных услуг в здании по адресу г.Химки, ул.Лавочкина, д.13 сентябрь 2023г.</t>
      </is>
    </oc>
    <nc r="A1" t="inlineStr">
      <is>
        <t>СПРАВОЧНАЯ ИНФОРМАЦИЯ потребление коммунальных услуг в здании по адресу г.Химки, ул.Лавочкина, д.13 октябрь 2023г.</t>
      </is>
    </nc>
  </rcc>
  <rcc rId="34400" sId="1">
    <oc r="A2" t="inlineStr">
      <is>
        <t>по потреблению электроэнергии за период с  22.08.2023г. по  22.09.2023г.</t>
      </is>
    </oc>
    <nc r="A2" t="inlineStr">
      <is>
        <t>по потреблению электроэнергии за период с  23.09.2023г. по  23.10.2023г.</t>
      </is>
    </nc>
  </rcc>
  <rcc rId="34401" sId="1">
    <oc r="C8">
      <v>7192</v>
    </oc>
    <nc r="C8">
      <v>7252</v>
    </nc>
  </rcc>
  <rcc rId="34402" sId="1">
    <oc r="C9">
      <v>3037</v>
    </oc>
    <nc r="C9">
      <v>3086</v>
    </nc>
  </rcc>
  <rcc rId="34403" sId="1">
    <oc r="C10">
      <v>14944</v>
    </oc>
    <nc r="C10">
      <v>15134</v>
    </nc>
  </rcc>
  <rcc rId="34404" sId="1">
    <oc r="C11">
      <v>19776</v>
    </oc>
    <nc r="C11">
      <v>20053</v>
    </nc>
  </rcc>
  <rcc rId="34405" sId="1">
    <oc r="D8">
      <v>7252</v>
    </oc>
    <nc r="D8"/>
  </rcc>
  <rcc rId="34406" sId="1">
    <oc r="D9">
      <v>3086</v>
    </oc>
    <nc r="D9"/>
  </rcc>
  <rcc rId="34407" sId="1">
    <oc r="D10">
      <v>15134</v>
    </oc>
    <nc r="D10"/>
  </rcc>
  <rcc rId="34408" sId="1">
    <oc r="D11">
      <v>20053</v>
    </oc>
    <nc r="D11"/>
  </rcc>
  <rcc rId="34409" sId="1">
    <oc r="C13">
      <v>7107</v>
    </oc>
    <nc r="C13">
      <v>7166</v>
    </nc>
  </rcc>
  <rcc rId="34410" sId="1">
    <oc r="C14">
      <v>5234</v>
    </oc>
    <nc r="C14">
      <v>5294</v>
    </nc>
  </rcc>
  <rcc rId="34411" sId="1">
    <oc r="C15">
      <v>4445</v>
    </oc>
    <nc r="C15">
      <v>4514</v>
    </nc>
  </rcc>
  <rcc rId="34412" sId="1">
    <oc r="C16">
      <v>7926</v>
    </oc>
    <nc r="C16">
      <v>8048</v>
    </nc>
  </rcc>
  <rcc rId="34413" sId="1">
    <oc r="D13">
      <v>7166</v>
    </oc>
    <nc r="D13"/>
  </rcc>
  <rcc rId="34414" sId="1">
    <oc r="D14">
      <v>5294</v>
    </oc>
    <nc r="D14"/>
  </rcc>
  <rcc rId="34415" sId="1">
    <oc r="D15">
      <v>4514</v>
    </oc>
    <nc r="D15"/>
  </rcc>
  <rcc rId="34416" sId="1">
    <oc r="D16">
      <v>8048</v>
    </oc>
    <nc r="D16"/>
  </rcc>
  <rcc rId="34417" sId="1">
    <oc r="C30">
      <v>4234</v>
    </oc>
    <nc r="C30">
      <v>4297</v>
    </nc>
  </rcc>
  <rcc rId="34418" sId="1">
    <oc r="C31">
      <v>4001</v>
    </oc>
    <nc r="C31">
      <v>4064</v>
    </nc>
  </rcc>
  <rcc rId="34419" sId="1">
    <oc r="C33">
      <v>19581</v>
    </oc>
    <nc r="C33">
      <v>19702</v>
    </nc>
  </rcc>
  <rcc rId="34420" sId="1">
    <oc r="C34">
      <v>14506</v>
    </oc>
    <nc r="C34">
      <v>14593</v>
    </nc>
  </rcc>
  <rfmt sheetId="1" sqref="C35" start="0" length="0">
    <dxf/>
  </rfmt>
  <rcc rId="34421" sId="1">
    <oc r="C36">
      <v>15626</v>
    </oc>
    <nc r="C36">
      <v>15771</v>
    </nc>
  </rcc>
  <rcc rId="34422" sId="1">
    <oc r="C37">
      <v>2623</v>
    </oc>
    <nc r="C37">
      <v>2659</v>
    </nc>
  </rcc>
  <rcc rId="34423" sId="1">
    <oc r="C38">
      <v>29046</v>
    </oc>
    <nc r="C38">
      <v>29394</v>
    </nc>
  </rcc>
  <rcc rId="34424" sId="1">
    <oc r="C39">
      <v>23992</v>
    </oc>
    <nc r="C39">
      <v>24289</v>
    </nc>
  </rcc>
  <rcc rId="34425" sId="1">
    <oc r="D30">
      <v>4297</v>
    </oc>
    <nc r="D30"/>
  </rcc>
  <rcc rId="34426" sId="1">
    <oc r="D31">
      <v>4064</v>
    </oc>
    <nc r="D31"/>
  </rcc>
  <rcc rId="34427" sId="1">
    <oc r="D33">
      <v>19702</v>
    </oc>
    <nc r="D33"/>
  </rcc>
  <rcc rId="34428" sId="1">
    <oc r="D34">
      <v>14593</v>
    </oc>
    <nc r="D34"/>
  </rcc>
  <rcc rId="34429" sId="1">
    <oc r="D36">
      <v>15771</v>
    </oc>
    <nc r="D36"/>
  </rcc>
  <rcc rId="34430" sId="1">
    <oc r="D37">
      <v>2659</v>
    </oc>
    <nc r="D37"/>
  </rcc>
  <rcc rId="34431" sId="1">
    <oc r="D38">
      <v>29394</v>
    </oc>
    <nc r="D38"/>
  </rcc>
  <rcc rId="34432" sId="1">
    <oc r="D39">
      <v>24289</v>
    </oc>
    <nc r="D39"/>
  </rcc>
  <rcc rId="34433" sId="1">
    <oc r="C18">
      <v>12190</v>
    </oc>
    <nc r="C18">
      <v>12316</v>
    </nc>
  </rcc>
  <rcc rId="34434" sId="1">
    <oc r="C19">
      <v>3389</v>
    </oc>
    <nc r="C19">
      <v>3426</v>
    </nc>
  </rcc>
  <rcc rId="34435" sId="1">
    <oc r="C20">
      <v>10770</v>
    </oc>
    <nc r="C20">
      <v>10897</v>
    </nc>
  </rcc>
  <rcc rId="34436" sId="1">
    <oc r="C21">
      <v>13202</v>
    </oc>
    <nc r="C21">
      <v>13394</v>
    </nc>
  </rcc>
  <rcc rId="34437" sId="1">
    <oc r="D18">
      <v>12316</v>
    </oc>
    <nc r="D18"/>
  </rcc>
  <rcc rId="34438" sId="1">
    <oc r="D19">
      <v>3426</v>
    </oc>
    <nc r="D19"/>
  </rcc>
  <rcc rId="34439" sId="1">
    <oc r="D20">
      <v>10897</v>
    </oc>
    <nc r="D20"/>
  </rcc>
  <rcc rId="34440" sId="1">
    <oc r="D21">
      <v>13394</v>
    </oc>
    <nc r="D21"/>
  </rcc>
  <rcc rId="34441" sId="1">
    <oc r="C45">
      <v>12858</v>
    </oc>
    <nc r="C45">
      <v>13033</v>
    </nc>
  </rcc>
  <rcc rId="34442" sId="1">
    <oc r="C46">
      <v>7525</v>
    </oc>
    <nc r="C46">
      <v>7638</v>
    </nc>
  </rcc>
  <rcc rId="34443" sId="1">
    <oc r="C47">
      <v>1472</v>
    </oc>
    <nc r="C47">
      <v>1490</v>
    </nc>
  </rcc>
  <rcc rId="34444" sId="1">
    <oc r="D45">
      <v>13033</v>
    </oc>
    <nc r="D45"/>
  </rcc>
  <rcc rId="34445" sId="1">
    <oc r="D46">
      <v>7638</v>
    </oc>
    <nc r="D46"/>
  </rcc>
  <rcc rId="34446" sId="1">
    <oc r="D47">
      <v>1490</v>
    </oc>
    <nc r="D47"/>
  </rcc>
  <rcc rId="34447" sId="2">
    <oc r="E2" t="inlineStr">
      <is>
        <t>Сентябрь</t>
      </is>
    </oc>
    <nc r="E2" t="inlineStr">
      <is>
        <t>Октябрь</t>
      </is>
    </nc>
  </rcc>
  <rcc rId="34448" sId="2">
    <oc r="D6">
      <v>1140</v>
    </oc>
    <nc r="D6">
      <v>1235</v>
    </nc>
  </rcc>
  <rcc rId="34449" sId="2">
    <oc r="D7">
      <v>23270</v>
    </oc>
    <nc r="D7">
      <v>23415</v>
    </nc>
  </rcc>
  <rcc rId="34450" sId="2">
    <oc r="D8">
      <v>20705</v>
    </oc>
    <nc r="D8">
      <v>20870</v>
    </nc>
  </rcc>
  <rcc rId="34451" sId="2">
    <oc r="D9">
      <v>25355</v>
    </oc>
    <nc r="D9">
      <v>25995</v>
    </nc>
  </rcc>
  <rcc rId="34452" sId="2">
    <oc r="D11">
      <v>27005</v>
    </oc>
    <nc r="D11">
      <v>27120</v>
    </nc>
  </rcc>
  <rcc rId="34453" sId="2">
    <oc r="D12">
      <v>20450</v>
    </oc>
    <nc r="D12">
      <v>20545</v>
    </nc>
  </rcc>
  <rcc rId="34454" sId="2">
    <oc r="D13">
      <v>31205</v>
    </oc>
    <nc r="D13">
      <v>31605</v>
    </nc>
  </rcc>
  <rcc rId="34455" sId="2">
    <oc r="D14">
      <v>21655</v>
    </oc>
    <nc r="D14">
      <v>21850</v>
    </nc>
  </rcc>
  <rcc rId="34456" sId="2">
    <oc r="D15">
      <v>41170</v>
    </oc>
    <nc r="D15">
      <v>41505</v>
    </nc>
  </rcc>
  <rcc rId="34457" sId="2">
    <oc r="D16">
      <v>43485</v>
    </oc>
    <nc r="D16">
      <v>43530</v>
    </nc>
  </rcc>
  <rcc rId="34458" sId="2">
    <oc r="D17">
      <v>35300</v>
    </oc>
    <nc r="D17">
      <v>35855</v>
    </nc>
  </rcc>
  <rcc rId="34459" sId="2">
    <oc r="D18">
      <v>17200</v>
    </oc>
    <nc r="D18">
      <v>17400</v>
    </nc>
  </rcc>
  <rcc rId="34460" sId="2">
    <oc r="D19">
      <v>2695</v>
    </oc>
    <nc r="D19">
      <v>2755</v>
    </nc>
  </rcc>
  <rcc rId="34461" sId="2">
    <oc r="D20">
      <v>2600</v>
    </oc>
    <nc r="D20">
      <v>2690</v>
    </nc>
  </rcc>
  <rcc rId="34462" sId="2">
    <oc r="D21">
      <v>28695</v>
    </oc>
    <nc r="D21">
      <v>28955</v>
    </nc>
  </rcc>
  <rcc rId="34463" sId="2">
    <oc r="D22">
      <v>7370</v>
    </oc>
    <nc r="D22">
      <v>7550</v>
    </nc>
  </rcc>
  <rcc rId="34464" sId="2">
    <oc r="D23">
      <v>880</v>
    </oc>
    <nc r="D23">
      <v>985</v>
    </nc>
  </rcc>
  <rcc rId="34465" sId="2">
    <oc r="D24">
      <v>8665</v>
    </oc>
    <nc r="D24">
      <v>8905</v>
    </nc>
  </rcc>
  <rcc rId="34466" sId="2">
    <oc r="D25">
      <v>14425</v>
    </oc>
    <nc r="D25">
      <v>14540</v>
    </nc>
  </rcc>
  <rcc rId="34467" sId="2">
    <oc r="D26">
      <v>13505</v>
    </oc>
    <nc r="D26">
      <v>13685</v>
    </nc>
  </rcc>
  <rcc rId="34468" sId="2">
    <oc r="D27">
      <v>50190</v>
    </oc>
    <nc r="D27">
      <v>50360</v>
    </nc>
  </rcc>
  <rcc rId="34469" sId="2">
    <oc r="D28">
      <v>12135</v>
    </oc>
    <nc r="D28">
      <v>12295</v>
    </nc>
  </rcc>
  <rcc rId="34470" sId="2">
    <oc r="D29">
      <v>63245</v>
    </oc>
    <nc r="D29">
      <v>63670</v>
    </nc>
  </rcc>
  <rcc rId="34471" sId="2">
    <oc r="D30">
      <v>8525</v>
    </oc>
    <nc r="D30">
      <v>8685</v>
    </nc>
  </rcc>
  <rcc rId="34472" sId="2">
    <oc r="D31">
      <v>2485</v>
    </oc>
    <nc r="D31">
      <v>2505</v>
    </nc>
  </rcc>
  <rcc rId="34473" sId="2">
    <oc r="D32">
      <v>25815</v>
    </oc>
    <nc r="D32">
      <v>25945</v>
    </nc>
  </rcc>
  <rcc rId="34474" sId="2">
    <oc r="D34">
      <v>48575</v>
    </oc>
    <nc r="D34">
      <v>48935</v>
    </nc>
  </rcc>
  <rcc rId="34475" sId="2">
    <oc r="D35">
      <v>56510</v>
    </oc>
    <nc r="D35">
      <v>56705</v>
    </nc>
  </rcc>
  <rcc rId="34476" sId="2">
    <oc r="D36">
      <v>14470</v>
    </oc>
    <nc r="D36">
      <v>14645</v>
    </nc>
  </rcc>
  <rcc rId="34477" sId="2">
    <oc r="D37">
      <v>36395</v>
    </oc>
    <nc r="D37">
      <v>36660</v>
    </nc>
  </rcc>
  <rcc rId="34478" sId="2">
    <oc r="D38">
      <v>42855</v>
    </oc>
    <nc r="D38">
      <v>43445</v>
    </nc>
  </rcc>
  <rcc rId="34479" sId="2" odxf="1" dxf="1">
    <oc r="D39">
      <v>31950</v>
    </oc>
    <nc r="D39">
      <v>32335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4480" sId="2">
    <oc r="D40">
      <v>29945</v>
    </oc>
    <nc r="D40">
      <v>30200</v>
    </nc>
  </rcc>
  <rcc rId="34481" sId="2">
    <oc r="D41">
      <v>31525</v>
    </oc>
    <nc r="D41">
      <v>31860</v>
    </nc>
  </rcc>
  <rcc rId="34482" sId="2">
    <oc r="D42">
      <v>31315</v>
    </oc>
    <nc r="D42">
      <v>31395</v>
    </nc>
  </rcc>
  <rcc rId="34483" sId="2">
    <oc r="D43">
      <v>6415</v>
    </oc>
    <nc r="D43">
      <v>6500</v>
    </nc>
  </rcc>
  <rcc rId="34484" sId="2">
    <oc r="D44">
      <v>34495</v>
    </oc>
    <nc r="D44">
      <v>34920</v>
    </nc>
  </rcc>
  <rcc rId="34485" sId="2">
    <oc r="D45">
      <v>24295</v>
    </oc>
    <nc r="D45">
      <v>24625</v>
    </nc>
  </rcc>
  <rcc rId="34486" sId="2">
    <oc r="D46">
      <v>42665</v>
    </oc>
    <nc r="D46">
      <v>43025</v>
    </nc>
  </rcc>
  <rcc rId="34487" sId="2">
    <oc r="D47">
      <v>53170</v>
    </oc>
    <nc r="D47">
      <v>53510</v>
    </nc>
  </rcc>
  <rcc rId="34488" sId="2">
    <oc r="D48">
      <v>41995</v>
    </oc>
    <nc r="D48">
      <v>42130</v>
    </nc>
  </rcc>
  <rcc rId="34489" sId="2">
    <oc r="D49">
      <v>89430</v>
    </oc>
    <nc r="D49">
      <v>89605</v>
    </nc>
  </rcc>
  <rcc rId="34490" sId="2">
    <oc r="D50">
      <v>78320</v>
    </oc>
    <nc r="D50">
      <v>79050</v>
    </nc>
  </rcc>
  <rcc rId="34491" sId="2">
    <oc r="D51">
      <v>10050</v>
    </oc>
    <nc r="D51">
      <v>10220</v>
    </nc>
  </rcc>
  <rcc rId="34492" sId="2">
    <oc r="D52">
      <v>11655</v>
    </oc>
    <nc r="D52">
      <v>11775</v>
    </nc>
  </rcc>
  <rcc rId="34493" sId="2">
    <oc r="D53">
      <v>20790</v>
    </oc>
    <nc r="D53">
      <v>21020</v>
    </nc>
  </rcc>
  <rcc rId="34494" sId="2">
    <oc r="D54">
      <v>11675</v>
    </oc>
    <nc r="D54">
      <v>11850</v>
    </nc>
  </rcc>
  <rcc rId="34495" sId="2">
    <oc r="D55">
      <v>45045</v>
    </oc>
    <nc r="D55">
      <v>45175</v>
    </nc>
  </rcc>
  <rcc rId="34496" sId="2">
    <oc r="D56">
      <v>11305</v>
    </oc>
    <nc r="D56">
      <v>11465</v>
    </nc>
  </rcc>
  <rcc rId="34497" sId="2">
    <oc r="D58">
      <v>23630</v>
    </oc>
    <nc r="D58">
      <v>23790</v>
    </nc>
  </rcc>
  <rcc rId="34498" sId="2">
    <oc r="D59">
      <v>23115</v>
    </oc>
    <nc r="D59">
      <v>23245</v>
    </nc>
  </rcc>
  <rcc rId="34499" sId="2">
    <oc r="D61">
      <v>70760</v>
    </oc>
    <nc r="D61">
      <v>70965</v>
    </nc>
  </rcc>
  <rcc rId="34500" sId="2">
    <oc r="D62">
      <v>14025</v>
    </oc>
    <nc r="D62">
      <v>14180</v>
    </nc>
  </rcc>
  <rcc rId="34501" sId="2">
    <oc r="D63">
      <v>2145</v>
    </oc>
    <nc r="D63">
      <v>2150</v>
    </nc>
  </rcc>
  <rcc rId="34502" sId="2">
    <oc r="D64">
      <v>20395</v>
    </oc>
    <nc r="D64">
      <v>20500</v>
    </nc>
  </rcc>
  <rcc rId="34503" sId="2">
    <oc r="D65">
      <v>66645</v>
    </oc>
    <nc r="D65">
      <v>67145</v>
    </nc>
  </rcc>
  <rcc rId="34504" sId="2">
    <oc r="D66">
      <v>31430</v>
    </oc>
    <nc r="D66">
      <v>31885</v>
    </nc>
  </rcc>
  <rcc rId="34505" sId="2">
    <oc r="D67">
      <v>7935</v>
    </oc>
    <nc r="D67">
      <v>8030</v>
    </nc>
  </rcc>
  <rcc rId="34506" sId="2">
    <oc r="D68">
      <v>27210</v>
    </oc>
    <nc r="D68">
      <v>27435</v>
    </nc>
  </rcc>
  <rcc rId="34507" sId="2">
    <oc r="D69">
      <v>55475</v>
    </oc>
    <nc r="D69">
      <v>55685</v>
    </nc>
  </rcc>
  <rcc rId="34508" sId="2">
    <oc r="D70">
      <v>86915</v>
    </oc>
    <nc r="D70">
      <v>87215</v>
    </nc>
  </rcc>
  <rcc rId="34509" sId="2">
    <oc r="D71">
      <v>37040</v>
    </oc>
    <nc r="D71">
      <v>37175</v>
    </nc>
  </rcc>
  <rcc rId="34510" sId="2">
    <oc r="D72">
      <v>6205</v>
    </oc>
    <nc r="D72">
      <v>6360</v>
    </nc>
  </rcc>
  <rcc rId="34511" sId="2">
    <oc r="D73">
      <v>57325</v>
    </oc>
    <nc r="D73">
      <v>57795</v>
    </nc>
  </rcc>
  <rcc rId="34512" sId="2">
    <oc r="D74">
      <v>9895</v>
    </oc>
    <nc r="D74">
      <v>9930</v>
    </nc>
  </rcc>
  <rcc rId="34513" sId="2">
    <oc r="D76">
      <v>26500</v>
    </oc>
    <nc r="D76">
      <v>26685</v>
    </nc>
  </rcc>
  <rcc rId="34514" sId="2">
    <oc r="D77">
      <v>19060</v>
    </oc>
    <nc r="D77">
      <v>19390</v>
    </nc>
  </rcc>
  <rcc rId="34515" sId="2">
    <oc r="D78">
      <v>36830</v>
    </oc>
    <nc r="D78">
      <v>37240</v>
    </nc>
  </rcc>
  <rcc rId="34516" sId="2">
    <oc r="D79">
      <v>8055</v>
    </oc>
    <nc r="D79">
      <v>8180</v>
    </nc>
  </rcc>
  <rcc rId="34517" sId="2">
    <oc r="D80">
      <v>28510</v>
    </oc>
    <nc r="D80">
      <v>28625</v>
    </nc>
  </rcc>
  <rcc rId="34518" sId="2">
    <oc r="D81">
      <v>10745</v>
    </oc>
    <nc r="D81">
      <v>10930</v>
    </nc>
  </rcc>
  <rcc rId="34519" sId="2">
    <oc r="D83">
      <v>7835</v>
    </oc>
    <nc r="D83">
      <v>7890</v>
    </nc>
  </rcc>
  <rcc rId="34520" sId="2">
    <oc r="D84">
      <v>12835</v>
    </oc>
    <nc r="D84">
      <v>13035</v>
    </nc>
  </rcc>
  <rcc rId="34521" sId="2">
    <oc r="D85">
      <v>9540</v>
    </oc>
    <nc r="D85">
      <v>9585</v>
    </nc>
  </rcc>
  <rcc rId="34522" sId="2">
    <oc r="D86">
      <v>37295</v>
    </oc>
    <nc r="D86">
      <v>37405</v>
    </nc>
  </rcc>
  <rcc rId="34523" sId="2">
    <oc r="D87">
      <v>35825</v>
    </oc>
    <nc r="D87">
      <v>35915</v>
    </nc>
  </rcc>
  <rcc rId="34524" sId="2">
    <oc r="D88">
      <v>19190</v>
    </oc>
    <nc r="D88">
      <v>19285</v>
    </nc>
  </rcc>
  <rcc rId="34525" sId="2">
    <oc r="D89">
      <v>68090</v>
    </oc>
    <nc r="D89">
      <v>68285</v>
    </nc>
  </rcc>
  <rcc rId="34526" sId="2">
    <oc r="D90">
      <v>61110</v>
    </oc>
    <nc r="D90">
      <v>61315</v>
    </nc>
  </rcc>
  <rcc rId="34527" sId="2">
    <oc r="D91">
      <v>14060</v>
    </oc>
    <nc r="D91">
      <v>14285</v>
    </nc>
  </rcc>
  <rcc rId="34528" sId="2">
    <oc r="D92">
      <v>12525</v>
    </oc>
    <nc r="D92">
      <v>12600</v>
    </nc>
  </rcc>
  <rcc rId="34529" sId="2">
    <oc r="D94">
      <v>37375</v>
    </oc>
    <nc r="D94">
      <v>37630</v>
    </nc>
  </rcc>
  <rcc rId="34530" sId="2">
    <oc r="D95">
      <v>14130</v>
    </oc>
    <nc r="D95">
      <v>14465</v>
    </nc>
  </rcc>
  <rcc rId="34531" sId="2">
    <oc r="D96">
      <v>41785</v>
    </oc>
    <nc r="D96">
      <v>41935</v>
    </nc>
  </rcc>
  <rcc rId="34532" sId="2">
    <oc r="D97">
      <v>25185</v>
    </oc>
    <nc r="D97">
      <v>25365</v>
    </nc>
  </rcc>
  <rcc rId="34533" sId="2">
    <oc r="D98">
      <v>10955</v>
    </oc>
    <nc r="D98">
      <v>11205</v>
    </nc>
  </rcc>
  <rcc rId="34534" sId="2">
    <oc r="D99">
      <v>12780</v>
    </oc>
    <nc r="D99">
      <v>12870</v>
    </nc>
  </rcc>
  <rcc rId="34535" sId="2">
    <oc r="D100">
      <v>4895</v>
    </oc>
    <nc r="D100">
      <v>4950</v>
    </nc>
  </rcc>
  <rcc rId="34536" sId="2">
    <oc r="D101">
      <v>14185</v>
    </oc>
    <nc r="D101">
      <v>14420</v>
    </nc>
  </rcc>
  <rcc rId="34537" sId="2">
    <oc r="D102">
      <v>52880</v>
    </oc>
    <nc r="D102">
      <v>53110</v>
    </nc>
  </rcc>
  <rcc rId="34538" sId="2">
    <oc r="D103">
      <v>6535</v>
    </oc>
    <nc r="D103">
      <v>6575</v>
    </nc>
  </rcc>
  <rcc rId="34539" sId="2">
    <oc r="D104">
      <v>22940</v>
    </oc>
    <nc r="D104">
      <v>23135</v>
    </nc>
  </rcc>
  <rcc rId="34540" sId="2">
    <oc r="D105">
      <v>20950</v>
    </oc>
    <nc r="D105">
      <v>21005</v>
    </nc>
  </rcc>
  <rcc rId="34541" sId="2">
    <oc r="D106">
      <v>92355</v>
    </oc>
    <nc r="D106">
      <v>92965</v>
    </nc>
  </rcc>
  <rcc rId="34542" sId="2">
    <oc r="D108">
      <v>30475</v>
    </oc>
    <nc r="D108">
      <v>30650</v>
    </nc>
  </rcc>
  <rcc rId="34543" sId="2">
    <oc r="D109">
      <v>21680</v>
    </oc>
    <nc r="D109">
      <v>22115</v>
    </nc>
  </rcc>
  <rcc rId="34544" sId="2">
    <oc r="D110">
      <v>11035</v>
    </oc>
    <nc r="D110">
      <v>11335</v>
    </nc>
  </rcc>
  <rcc rId="34545" sId="2">
    <oc r="D111">
      <v>24285</v>
    </oc>
    <nc r="D111">
      <v>24510</v>
    </nc>
  </rcc>
  <rcc rId="34546" sId="2">
    <oc r="D112">
      <v>17085</v>
    </oc>
    <nc r="D112">
      <v>17190</v>
    </nc>
  </rcc>
  <rcc rId="34547" sId="2">
    <oc r="D113">
      <v>57050</v>
    </oc>
    <nc r="D113">
      <v>57265</v>
    </nc>
  </rcc>
  <rcc rId="34548" sId="2">
    <oc r="D114">
      <v>15900</v>
    </oc>
    <nc r="D114">
      <v>16065</v>
    </nc>
  </rcc>
  <rcc rId="34549" sId="2">
    <oc r="D115">
      <v>49090</v>
    </oc>
    <nc r="D115">
      <v>49250</v>
    </nc>
  </rcc>
  <rcc rId="34550" sId="2">
    <oc r="D116">
      <v>21135</v>
    </oc>
    <nc r="D116">
      <v>21205</v>
    </nc>
  </rcc>
  <rcc rId="34551" sId="2">
    <oc r="D117">
      <v>8430</v>
    </oc>
    <nc r="D117">
      <v>8520</v>
    </nc>
  </rcc>
  <rcc rId="34552" sId="2">
    <oc r="E6">
      <v>1235</v>
    </oc>
    <nc r="E6"/>
  </rcc>
  <rcc rId="34553" sId="2">
    <oc r="E7">
      <v>23415</v>
    </oc>
    <nc r="E7"/>
  </rcc>
  <rcc rId="34554" sId="2">
    <oc r="E8">
      <v>20870</v>
    </oc>
    <nc r="E8"/>
  </rcc>
  <rcc rId="34555" sId="2">
    <oc r="E9">
      <v>25995</v>
    </oc>
    <nc r="E9"/>
  </rcc>
  <rcc rId="34556" sId="2">
    <oc r="E11">
      <v>27120</v>
    </oc>
    <nc r="E11"/>
  </rcc>
  <rcc rId="34557" sId="2">
    <oc r="E12">
      <v>20545</v>
    </oc>
    <nc r="E12"/>
  </rcc>
  <rcc rId="34558" sId="2">
    <oc r="E13">
      <v>31605</v>
    </oc>
    <nc r="E13"/>
  </rcc>
  <rcc rId="34559" sId="2">
    <oc r="E14">
      <v>21850</v>
    </oc>
    <nc r="E14"/>
  </rcc>
  <rcc rId="34560" sId="2">
    <oc r="E15">
      <v>41505</v>
    </oc>
    <nc r="E15"/>
  </rcc>
  <rcc rId="34561" sId="2">
    <oc r="E16">
      <v>43530</v>
    </oc>
    <nc r="E16"/>
  </rcc>
  <rcc rId="34562" sId="2">
    <oc r="E17">
      <v>35855</v>
    </oc>
    <nc r="E17"/>
  </rcc>
  <rcc rId="34563" sId="2">
    <oc r="E18">
      <v>17400</v>
    </oc>
    <nc r="E18"/>
  </rcc>
  <rcc rId="34564" sId="2">
    <oc r="E19">
      <v>2755</v>
    </oc>
    <nc r="E19"/>
  </rcc>
  <rcc rId="34565" sId="2">
    <oc r="E20">
      <v>2690</v>
    </oc>
    <nc r="E20"/>
  </rcc>
  <rcc rId="34566" sId="2">
    <oc r="E21">
      <v>28955</v>
    </oc>
    <nc r="E21"/>
  </rcc>
  <rcc rId="34567" sId="2">
    <oc r="E22">
      <v>7550</v>
    </oc>
    <nc r="E22"/>
  </rcc>
  <rcc rId="34568" sId="2">
    <oc r="E23">
      <v>985</v>
    </oc>
    <nc r="E23"/>
  </rcc>
  <rcc rId="34569" sId="2">
    <oc r="E24">
      <v>8905</v>
    </oc>
    <nc r="E24"/>
  </rcc>
  <rcc rId="34570" sId="2">
    <oc r="E25">
      <v>14540</v>
    </oc>
    <nc r="E25"/>
  </rcc>
  <rcc rId="34571" sId="2">
    <oc r="E26">
      <v>13685</v>
    </oc>
    <nc r="E26"/>
  </rcc>
  <rcc rId="34572" sId="2">
    <oc r="E27">
      <v>50360</v>
    </oc>
    <nc r="E27"/>
  </rcc>
  <rcc rId="34573" sId="2">
    <oc r="E28">
      <v>12295</v>
    </oc>
    <nc r="E28"/>
  </rcc>
  <rcc rId="34574" sId="2">
    <oc r="E29">
      <v>63670</v>
    </oc>
    <nc r="E29"/>
  </rcc>
  <rcc rId="34575" sId="2">
    <oc r="E30">
      <v>8685</v>
    </oc>
    <nc r="E30"/>
  </rcc>
  <rcc rId="34576" sId="2">
    <oc r="E31">
      <v>2505</v>
    </oc>
    <nc r="E31"/>
  </rcc>
  <rcc rId="34577" sId="2">
    <oc r="E32">
      <v>25945</v>
    </oc>
    <nc r="E32"/>
  </rcc>
  <rcc rId="34578" sId="2">
    <oc r="E34">
      <v>48935</v>
    </oc>
    <nc r="E34"/>
  </rcc>
  <rcc rId="34579" sId="2">
    <oc r="E35">
      <v>56705</v>
    </oc>
    <nc r="E35"/>
  </rcc>
  <rcc rId="34580" sId="2">
    <oc r="E36">
      <v>14645</v>
    </oc>
    <nc r="E36"/>
  </rcc>
  <rcc rId="34581" sId="2">
    <oc r="E37">
      <v>36660</v>
    </oc>
    <nc r="E37"/>
  </rcc>
  <rcc rId="34582" sId="2">
    <oc r="E38">
      <v>43445</v>
    </oc>
    <nc r="E38"/>
  </rcc>
  <rcc rId="34583" sId="2">
    <oc r="E39">
      <v>32335</v>
    </oc>
    <nc r="E39"/>
  </rcc>
  <rcc rId="34584" sId="2">
    <oc r="E40">
      <v>30200</v>
    </oc>
    <nc r="E40"/>
  </rcc>
  <rcc rId="34585" sId="2">
    <oc r="E41">
      <v>31860</v>
    </oc>
    <nc r="E41"/>
  </rcc>
  <rcc rId="34586" sId="2">
    <oc r="E42">
      <v>31395</v>
    </oc>
    <nc r="E42"/>
  </rcc>
  <rcc rId="34587" sId="2">
    <oc r="E43">
      <v>6500</v>
    </oc>
    <nc r="E43"/>
  </rcc>
  <rcc rId="34588" sId="2">
    <oc r="E44">
      <v>34920</v>
    </oc>
    <nc r="E44"/>
  </rcc>
  <rcc rId="34589" sId="2">
    <oc r="E45">
      <v>24625</v>
    </oc>
    <nc r="E45"/>
  </rcc>
  <rcc rId="34590" sId="2">
    <oc r="E46">
      <v>43025</v>
    </oc>
    <nc r="E46"/>
  </rcc>
  <rcc rId="34591" sId="2">
    <oc r="E47">
      <v>53510</v>
    </oc>
    <nc r="E47"/>
  </rcc>
  <rcc rId="34592" sId="2">
    <oc r="E48">
      <v>42130</v>
    </oc>
    <nc r="E48"/>
  </rcc>
  <rcc rId="34593" sId="2">
    <oc r="E49">
      <v>89605</v>
    </oc>
    <nc r="E49"/>
  </rcc>
  <rcc rId="34594" sId="2">
    <oc r="E50">
      <v>79050</v>
    </oc>
    <nc r="E50"/>
  </rcc>
  <rcc rId="34595" sId="2">
    <oc r="E51">
      <v>10220</v>
    </oc>
    <nc r="E51"/>
  </rcc>
  <rcc rId="34596" sId="2">
    <oc r="E52">
      <v>11775</v>
    </oc>
    <nc r="E52"/>
  </rcc>
  <rcc rId="34597" sId="2">
    <oc r="E53">
      <v>21020</v>
    </oc>
    <nc r="E53"/>
  </rcc>
  <rcc rId="34598" sId="2">
    <oc r="E54">
      <v>11850</v>
    </oc>
    <nc r="E54"/>
  </rcc>
  <rcc rId="34599" sId="2">
    <oc r="E55">
      <v>45175</v>
    </oc>
    <nc r="E55"/>
  </rcc>
  <rcc rId="34600" sId="2">
    <oc r="E56">
      <v>11465</v>
    </oc>
    <nc r="E56"/>
  </rcc>
  <rcc rId="34601" sId="2">
    <oc r="E58">
      <v>23790</v>
    </oc>
    <nc r="E58"/>
  </rcc>
  <rcc rId="34602" sId="2">
    <oc r="E59">
      <v>23245</v>
    </oc>
    <nc r="E59"/>
  </rcc>
  <rcc rId="34603" sId="2">
    <oc r="E60">
      <v>13255</v>
    </oc>
    <nc r="E60"/>
  </rcc>
  <rcc rId="34604" sId="2">
    <oc r="E61">
      <v>70965</v>
    </oc>
    <nc r="E61"/>
  </rcc>
  <rcc rId="34605" sId="2">
    <oc r="E62">
      <v>14180</v>
    </oc>
    <nc r="E62"/>
  </rcc>
  <rcc rId="34606" sId="2">
    <oc r="E63">
      <v>2150</v>
    </oc>
    <nc r="E63"/>
  </rcc>
  <rcc rId="34607" sId="2">
    <oc r="E64">
      <v>20500</v>
    </oc>
    <nc r="E64"/>
  </rcc>
  <rcc rId="34608" sId="2">
    <oc r="E65">
      <v>67145</v>
    </oc>
    <nc r="E65"/>
  </rcc>
  <rcc rId="34609" sId="2">
    <oc r="E66">
      <v>31885</v>
    </oc>
    <nc r="E66"/>
  </rcc>
  <rcc rId="34610" sId="2">
    <oc r="E67">
      <v>8030</v>
    </oc>
    <nc r="E67"/>
  </rcc>
  <rcc rId="34611" sId="2">
    <oc r="E68">
      <v>27435</v>
    </oc>
    <nc r="E68"/>
  </rcc>
  <rcc rId="34612" sId="2">
    <oc r="E69">
      <v>55685</v>
    </oc>
    <nc r="E69"/>
  </rcc>
  <rcc rId="34613" sId="2">
    <oc r="E70">
      <v>87215</v>
    </oc>
    <nc r="E70"/>
  </rcc>
  <rcc rId="34614" sId="2">
    <oc r="E71">
      <v>37175</v>
    </oc>
    <nc r="E71"/>
  </rcc>
  <rcc rId="34615" sId="2">
    <oc r="E72">
      <v>6360</v>
    </oc>
    <nc r="E72"/>
  </rcc>
  <rcc rId="34616" sId="2">
    <oc r="E73">
      <v>57795</v>
    </oc>
    <nc r="E73"/>
  </rcc>
  <rcc rId="34617" sId="2">
    <oc r="E74">
      <v>9930</v>
    </oc>
    <nc r="E74"/>
  </rcc>
  <rcc rId="34618" sId="2">
    <oc r="E75">
      <v>275</v>
    </oc>
    <nc r="E75"/>
  </rcc>
  <rcc rId="34619" sId="2">
    <oc r="E76">
      <v>26685</v>
    </oc>
    <nc r="E76"/>
  </rcc>
  <rcc rId="34620" sId="2">
    <oc r="E77">
      <v>19390</v>
    </oc>
    <nc r="E77"/>
  </rcc>
  <rcc rId="34621" sId="2">
    <oc r="E78">
      <v>37240</v>
    </oc>
    <nc r="E78"/>
  </rcc>
  <rcc rId="34622" sId="2">
    <oc r="E79">
      <v>8180</v>
    </oc>
    <nc r="E79"/>
  </rcc>
  <rcc rId="34623" sId="2">
    <oc r="E80">
      <v>28625</v>
    </oc>
    <nc r="E80"/>
  </rcc>
  <rcc rId="34624" sId="2">
    <oc r="E81">
      <v>10930</v>
    </oc>
    <nc r="E81"/>
  </rcc>
  <rcc rId="34625" sId="2">
    <oc r="E83">
      <v>7890</v>
    </oc>
    <nc r="E83"/>
  </rcc>
  <rcc rId="34626" sId="2">
    <oc r="E84">
      <v>13035</v>
    </oc>
    <nc r="E84"/>
  </rcc>
  <rcc rId="34627" sId="2">
    <oc r="E85">
      <v>9585</v>
    </oc>
    <nc r="E85"/>
  </rcc>
  <rcc rId="34628" sId="2">
    <oc r="E86">
      <v>37405</v>
    </oc>
    <nc r="E86"/>
  </rcc>
  <rcc rId="34629" sId="2">
    <oc r="E87">
      <v>35915</v>
    </oc>
    <nc r="E87"/>
  </rcc>
  <rcc rId="34630" sId="2">
    <oc r="E88">
      <v>19285</v>
    </oc>
    <nc r="E88"/>
  </rcc>
  <rcc rId="34631" sId="2">
    <oc r="E89">
      <v>68285</v>
    </oc>
    <nc r="E89"/>
  </rcc>
  <rcc rId="34632" sId="2">
    <oc r="E90">
      <v>61315</v>
    </oc>
    <nc r="E90"/>
  </rcc>
  <rcc rId="34633" sId="2">
    <oc r="E91">
      <v>14285</v>
    </oc>
    <nc r="E91"/>
  </rcc>
  <rcc rId="34634" sId="2">
    <oc r="E92">
      <v>12600</v>
    </oc>
    <nc r="E92"/>
  </rcc>
  <rcc rId="34635" sId="2">
    <oc r="E93">
      <v>730</v>
    </oc>
    <nc r="E93"/>
  </rcc>
  <rcc rId="34636" sId="2">
    <oc r="E94">
      <v>37630</v>
    </oc>
    <nc r="E94"/>
  </rcc>
  <rcc rId="34637" sId="2">
    <oc r="E95">
      <v>14465</v>
    </oc>
    <nc r="E95"/>
  </rcc>
  <rcc rId="34638" sId="2">
    <oc r="E96">
      <v>41935</v>
    </oc>
    <nc r="E96"/>
  </rcc>
  <rcc rId="34639" sId="2">
    <oc r="E97">
      <v>25365</v>
    </oc>
    <nc r="E97"/>
  </rcc>
  <rcc rId="34640" sId="2">
    <oc r="E98">
      <v>11205</v>
    </oc>
    <nc r="E98"/>
  </rcc>
  <rcc rId="34641" sId="2">
    <oc r="E99">
      <v>12870</v>
    </oc>
    <nc r="E99"/>
  </rcc>
  <rcc rId="34642" sId="2">
    <oc r="E100">
      <v>4950</v>
    </oc>
    <nc r="E100"/>
  </rcc>
  <rcc rId="34643" sId="2">
    <oc r="E101">
      <v>14420</v>
    </oc>
    <nc r="E101"/>
  </rcc>
  <rcc rId="34644" sId="2">
    <oc r="E102">
      <v>53110</v>
    </oc>
    <nc r="E102"/>
  </rcc>
  <rcc rId="34645" sId="2">
    <oc r="E103">
      <v>6575</v>
    </oc>
    <nc r="E103"/>
  </rcc>
  <rcc rId="34646" sId="2">
    <oc r="E104">
      <v>23135</v>
    </oc>
    <nc r="E104"/>
  </rcc>
  <rcc rId="34647" sId="2">
    <oc r="E105">
      <v>21005</v>
    </oc>
    <nc r="E105"/>
  </rcc>
  <rcc rId="34648" sId="2">
    <oc r="E106">
      <v>92965</v>
    </oc>
    <nc r="E106"/>
  </rcc>
  <rcc rId="34649" sId="2">
    <oc r="E107">
      <v>11055</v>
    </oc>
    <nc r="E107"/>
  </rcc>
  <rcc rId="34650" sId="2">
    <oc r="E108">
      <v>30650</v>
    </oc>
    <nc r="E108"/>
  </rcc>
  <rcc rId="34651" sId="2">
    <oc r="E109">
      <v>22115</v>
    </oc>
    <nc r="E109"/>
  </rcc>
  <rcc rId="34652" sId="2">
    <oc r="E110">
      <v>11335</v>
    </oc>
    <nc r="E110"/>
  </rcc>
  <rcc rId="34653" sId="2">
    <oc r="E111">
      <v>24510</v>
    </oc>
    <nc r="E111"/>
  </rcc>
  <rcc rId="34654" sId="2">
    <oc r="E112">
      <v>17190</v>
    </oc>
    <nc r="E112"/>
  </rcc>
  <rcc rId="34655" sId="2">
    <oc r="E113">
      <v>57265</v>
    </oc>
    <nc r="E113"/>
  </rcc>
  <rcc rId="34656" sId="2">
    <oc r="E114">
      <v>16065</v>
    </oc>
    <nc r="E114"/>
  </rcc>
  <rcc rId="34657" sId="2">
    <oc r="E115">
      <v>49250</v>
    </oc>
    <nc r="E115"/>
  </rcc>
  <rcc rId="34658" sId="2">
    <oc r="E116">
      <v>21205</v>
    </oc>
    <nc r="E116"/>
  </rcc>
  <rcc rId="34659" sId="2">
    <oc r="E117">
      <v>8520</v>
    </oc>
    <nc r="E117"/>
  </rcc>
  <rcc rId="34660" sId="3">
    <oc r="E2" t="inlineStr">
      <is>
        <t>Сентябрь</t>
      </is>
    </oc>
    <nc r="E2" t="inlineStr">
      <is>
        <t>Октябрь</t>
      </is>
    </nc>
  </rcc>
  <rcc rId="34661" sId="3">
    <oc r="D7">
      <v>13430</v>
    </oc>
    <nc r="D7">
      <v>13580</v>
    </nc>
  </rcc>
  <rcc rId="34662" sId="3">
    <oc r="D8">
      <v>815</v>
    </oc>
    <nc r="D8">
      <v>870</v>
    </nc>
  </rcc>
  <rcc rId="34663" sId="3">
    <oc r="D9">
      <v>15270</v>
    </oc>
    <nc r="D9">
      <v>15370</v>
    </nc>
  </rcc>
  <rcc rId="34664" sId="3">
    <oc r="D10">
      <v>14020</v>
    </oc>
    <nc r="D10">
      <v>14200</v>
    </nc>
  </rcc>
  <rcc rId="34665" sId="3">
    <oc r="D11">
      <v>920</v>
    </oc>
    <nc r="D11">
      <v>930</v>
    </nc>
  </rcc>
  <rcc rId="34666" sId="3">
    <oc r="D12">
      <v>29040</v>
    </oc>
    <nc r="D12">
      <v>29157</v>
    </nc>
  </rcc>
  <rcc rId="34667" sId="3">
    <oc r="D13">
      <v>11340</v>
    </oc>
    <nc r="D13">
      <v>11575</v>
    </nc>
  </rcc>
  <rcc rId="34668" sId="3">
    <oc r="D14">
      <v>18820</v>
    </oc>
    <nc r="D14">
      <v>19030</v>
    </nc>
  </rcc>
  <rcc rId="34669" sId="3">
    <oc r="D15">
      <v>4065</v>
    </oc>
    <nc r="D15">
      <v>4315</v>
    </nc>
  </rcc>
  <rcc rId="34670" sId="3">
    <oc r="D16">
      <v>77555</v>
    </oc>
    <nc r="D16">
      <v>77650</v>
    </nc>
  </rcc>
  <rcc rId="34671" sId="3">
    <oc r="D17">
      <v>40970</v>
    </oc>
    <nc r="D17">
      <v>41345</v>
    </nc>
  </rcc>
  <rcc rId="34672" sId="3">
    <oc r="D18">
      <v>15510</v>
    </oc>
    <nc r="D18">
      <v>15675</v>
    </nc>
  </rcc>
  <rcc rId="34673" sId="3">
    <oc r="D19">
      <v>154850</v>
    </oc>
    <nc r="D19">
      <v>155680</v>
    </nc>
  </rcc>
  <rcc rId="34674" sId="3">
    <oc r="D20">
      <v>6055</v>
    </oc>
    <nc r="D20">
      <v>6100</v>
    </nc>
  </rcc>
  <rcc rId="34675" sId="3">
    <oc r="D21">
      <v>13680</v>
    </oc>
    <nc r="D21">
      <v>13900</v>
    </nc>
  </rcc>
  <rcc rId="34676" sId="3">
    <oc r="D22">
      <v>13235</v>
    </oc>
    <nc r="D22">
      <v>13345</v>
    </nc>
  </rcc>
  <rcc rId="34677" sId="3">
    <oc r="D23">
      <v>38240</v>
    </oc>
    <nc r="D23">
      <v>38360</v>
    </nc>
  </rcc>
  <rcc rId="34678" sId="3">
    <oc r="D24">
      <v>53835</v>
    </oc>
    <nc r="D24">
      <v>53965</v>
    </nc>
  </rcc>
  <rcc rId="34679" sId="3">
    <oc r="D25">
      <v>12040</v>
    </oc>
    <nc r="D25">
      <v>12100</v>
    </nc>
  </rcc>
  <rcc rId="34680" sId="3">
    <oc r="D27">
      <v>34580</v>
    </oc>
    <nc r="D27">
      <v>36060</v>
    </nc>
  </rcc>
  <rcc rId="34681" sId="3">
    <oc r="D28">
      <v>31915</v>
    </oc>
    <nc r="D28">
      <v>32135</v>
    </nc>
  </rcc>
  <rcc rId="34682" sId="3">
    <oc r="D29">
      <v>32440</v>
    </oc>
    <nc r="D29">
      <v>32680</v>
    </nc>
  </rcc>
  <rcc rId="34683" sId="3">
    <oc r="D30">
      <v>31245</v>
    </oc>
    <nc r="D30">
      <v>31610</v>
    </nc>
  </rcc>
  <rcc rId="34684" sId="3">
    <oc r="D31">
      <v>64725</v>
    </oc>
    <nc r="D31">
      <v>65260</v>
    </nc>
  </rcc>
  <rcc rId="34685" sId="3">
    <oc r="E7">
      <v>13580</v>
    </oc>
    <nc r="E7"/>
  </rcc>
  <rcc rId="34686" sId="3">
    <oc r="E8">
      <v>870</v>
    </oc>
    <nc r="E8"/>
  </rcc>
  <rcc rId="34687" sId="3">
    <oc r="E9">
      <v>15370</v>
    </oc>
    <nc r="E9"/>
  </rcc>
  <rcc rId="34688" sId="3">
    <oc r="E10">
      <v>14200</v>
    </oc>
    <nc r="E10"/>
  </rcc>
  <rcc rId="34689" sId="3">
    <oc r="E11">
      <v>930</v>
    </oc>
    <nc r="E11"/>
  </rcc>
  <rcc rId="34690" sId="3">
    <oc r="E12">
      <v>29157</v>
    </oc>
    <nc r="E12"/>
  </rcc>
  <rcc rId="34691" sId="3">
    <oc r="E13">
      <v>11575</v>
    </oc>
    <nc r="E13"/>
  </rcc>
  <rcc rId="34692" sId="3">
    <oc r="E14">
      <v>19030</v>
    </oc>
    <nc r="E14"/>
  </rcc>
  <rcc rId="34693" sId="3">
    <oc r="E15">
      <v>4315</v>
    </oc>
    <nc r="E15"/>
  </rcc>
  <rcc rId="34694" sId="3">
    <oc r="E16">
      <v>77650</v>
    </oc>
    <nc r="E16"/>
  </rcc>
  <rcc rId="34695" sId="3">
    <oc r="E17">
      <v>41345</v>
    </oc>
    <nc r="E17"/>
  </rcc>
  <rcc rId="34696" sId="3">
    <oc r="E18">
      <v>15675</v>
    </oc>
    <nc r="E18"/>
  </rcc>
  <rcc rId="34697" sId="3">
    <oc r="E19">
      <v>155680</v>
    </oc>
    <nc r="E19"/>
  </rcc>
  <rcc rId="34698" sId="3">
    <oc r="E20">
      <v>6100</v>
    </oc>
    <nc r="E20"/>
  </rcc>
  <rcc rId="34699" sId="3">
    <oc r="E21">
      <v>13900</v>
    </oc>
    <nc r="E21"/>
  </rcc>
  <rcc rId="34700" sId="3">
    <oc r="E22">
      <v>13345</v>
    </oc>
    <nc r="E22"/>
  </rcc>
  <rcc rId="34701" sId="3">
    <oc r="E23">
      <v>38360</v>
    </oc>
    <nc r="E23"/>
  </rcc>
  <rcc rId="34702" sId="3">
    <oc r="E24">
      <v>53965</v>
    </oc>
    <nc r="E24"/>
  </rcc>
  <rcc rId="34703" sId="3">
    <oc r="E25">
      <v>12100</v>
    </oc>
    <nc r="E25"/>
  </rcc>
  <rcc rId="34704" sId="3">
    <oc r="E26">
      <v>15</v>
    </oc>
    <nc r="E26"/>
  </rcc>
  <rcc rId="34705" sId="3">
    <oc r="E27">
      <v>36060</v>
    </oc>
    <nc r="E27"/>
  </rcc>
  <rcc rId="34706" sId="3">
    <oc r="E28">
      <v>32135</v>
    </oc>
    <nc r="E28"/>
  </rcc>
  <rcc rId="34707" sId="3">
    <oc r="E29">
      <v>32680</v>
    </oc>
    <nc r="E29"/>
  </rcc>
  <rcc rId="34708" sId="3">
    <oc r="E30">
      <v>31610</v>
    </oc>
    <nc r="E30"/>
  </rcc>
  <rcc rId="34709" sId="3">
    <oc r="E31">
      <v>65260</v>
    </oc>
    <nc r="E31"/>
  </rcc>
  <rcc rId="34710" sId="4">
    <oc r="E2" t="inlineStr">
      <is>
        <t>Сентябрь</t>
      </is>
    </oc>
    <nc r="E2" t="inlineStr">
      <is>
        <t>Октябрь</t>
      </is>
    </nc>
  </rcc>
  <rcc rId="34711" sId="4">
    <oc r="D7">
      <v>8275</v>
    </oc>
    <nc r="D7">
      <v>8315</v>
    </nc>
  </rcc>
  <rcc rId="34712" sId="4">
    <oc r="D8">
      <v>52480</v>
    </oc>
    <nc r="D8">
      <v>52835</v>
    </nc>
  </rcc>
  <rcc rId="34713" sId="4">
    <oc r="D9">
      <v>5770</v>
    </oc>
    <nc r="D9">
      <v>5995</v>
    </nc>
  </rcc>
  <rcc rId="34714" sId="4">
    <oc r="D10">
      <v>23100</v>
    </oc>
    <nc r="D10">
      <v>23440</v>
    </nc>
  </rcc>
  <rcc rId="34715" sId="4">
    <oc r="D11">
      <v>13700</v>
    </oc>
    <nc r="D11">
      <v>13850</v>
    </nc>
  </rcc>
  <rcc rId="34716" sId="4">
    <oc r="D12">
      <v>46165</v>
    </oc>
    <nc r="D12">
      <v>46360</v>
    </nc>
  </rcc>
  <rcc rId="34717" sId="4">
    <oc r="D13">
      <v>17485</v>
    </oc>
    <nc r="D13">
      <v>17580</v>
    </nc>
  </rcc>
  <rcc rId="34718" sId="4">
    <oc r="D14">
      <v>9560</v>
    </oc>
    <nc r="D14">
      <v>9600</v>
    </nc>
  </rcc>
  <rcc rId="34719" sId="4">
    <oc r="D15">
      <v>27720</v>
    </oc>
    <nc r="D15">
      <v>28005</v>
    </nc>
  </rcc>
  <rcc rId="34720" sId="4">
    <oc r="D16">
      <v>28415</v>
    </oc>
    <nc r="D16">
      <v>29110</v>
    </nc>
  </rcc>
  <rcc rId="34721" sId="4">
    <oc r="D17">
      <v>30790</v>
    </oc>
    <nc r="D17">
      <v>31060</v>
    </nc>
  </rcc>
  <rcc rId="34722" sId="4">
    <oc r="D18">
      <v>33400</v>
    </oc>
    <nc r="D18">
      <v>33685</v>
    </nc>
  </rcc>
  <rcc rId="34723" sId="4">
    <oc r="D19">
      <v>53810</v>
    </oc>
    <nc r="D19">
      <v>54080</v>
    </nc>
  </rcc>
  <rcc rId="34724" sId="4">
    <oc r="D20">
      <v>4330</v>
    </oc>
    <nc r="D20">
      <v>4460</v>
    </nc>
  </rcc>
  <rcc rId="34725" sId="4">
    <oc r="D21">
      <v>8885</v>
    </oc>
    <nc r="D21">
      <v>9140</v>
    </nc>
  </rcc>
  <rcc rId="34726" sId="4">
    <oc r="D22">
      <v>22395</v>
    </oc>
    <nc r="D22">
      <v>22630</v>
    </nc>
  </rcc>
  <rcc rId="34727" sId="4">
    <oc r="D23">
      <v>49177</v>
    </oc>
    <nc r="D23">
      <v>49290</v>
    </nc>
  </rcc>
  <rcc rId="34728" sId="4">
    <oc r="D24">
      <v>30385</v>
    </oc>
    <nc r="D24">
      <v>30760</v>
    </nc>
  </rcc>
  <rcc rId="34729" sId="4">
    <oc r="D25">
      <v>34600</v>
    </oc>
    <nc r="D25">
      <v>34890</v>
    </nc>
  </rcc>
  <rcc rId="34730" sId="4">
    <oc r="D26">
      <v>16980</v>
    </oc>
    <nc r="D26">
      <v>17095</v>
    </nc>
  </rcc>
  <rcc rId="34731" sId="4">
    <oc r="D27">
      <v>15345</v>
    </oc>
    <nc r="D27">
      <v>15505</v>
    </nc>
  </rcc>
  <rcc rId="34732" sId="4">
    <oc r="D28">
      <v>58035</v>
    </oc>
    <nc r="D28">
      <v>58210</v>
    </nc>
  </rcc>
  <rcc rId="34733" sId="4">
    <oc r="D29">
      <v>34465</v>
    </oc>
    <nc r="D29">
      <v>34635</v>
    </nc>
  </rcc>
  <rcc rId="34734" sId="4">
    <oc r="D31">
      <v>22000</v>
    </oc>
    <nc r="D31">
      <v>22150</v>
    </nc>
  </rcc>
  <rcc rId="34735" sId="4">
    <oc r="D32">
      <v>29945</v>
    </oc>
    <nc r="D32">
      <v>30260</v>
    </nc>
  </rcc>
  <rcc rId="34736" sId="4">
    <oc r="D33">
      <v>38425</v>
    </oc>
    <nc r="D33">
      <v>38545</v>
    </nc>
  </rcc>
  <rcc rId="34737" sId="4">
    <oc r="D34">
      <v>19285</v>
    </oc>
    <nc r="D34">
      <v>19585</v>
    </nc>
  </rcc>
  <rcc rId="34738" sId="4">
    <oc r="D36">
      <v>48840</v>
    </oc>
    <nc r="D36">
      <v>49200</v>
    </nc>
  </rcc>
  <rcc rId="34739" sId="4">
    <oc r="D37">
      <v>38990</v>
    </oc>
    <nc r="D37">
      <v>39115</v>
    </nc>
  </rcc>
  <rcc rId="34740" sId="4">
    <oc r="D38">
      <v>12340</v>
    </oc>
    <nc r="D38">
      <v>12535</v>
    </nc>
  </rcc>
  <rcc rId="34741" sId="4">
    <oc r="D39">
      <v>42570</v>
    </oc>
    <nc r="D39">
      <v>42645</v>
    </nc>
  </rcc>
  <rcc rId="34742" sId="4">
    <oc r="D40">
      <v>37780</v>
    </oc>
    <nc r="D40">
      <v>37915</v>
    </nc>
  </rcc>
  <rcc rId="34743" sId="4">
    <oc r="D41">
      <v>4305</v>
    </oc>
    <nc r="D41">
      <v>4310</v>
    </nc>
  </rcc>
  <rcc rId="34744" sId="4">
    <oc r="D42">
      <v>100780</v>
    </oc>
    <nc r="D42">
      <v>101295</v>
    </nc>
  </rcc>
  <rcc rId="34745" sId="4">
    <oc r="D43">
      <v>9815</v>
    </oc>
    <nc r="D43">
      <v>10025</v>
    </nc>
  </rcc>
  <rcc rId="34746" sId="4">
    <oc r="D44">
      <v>2280</v>
    </oc>
    <nc r="D44">
      <v>2455</v>
    </nc>
  </rcc>
  <rcc rId="34747" sId="4">
    <oc r="D45">
      <v>87935</v>
    </oc>
    <nc r="D45">
      <v>88130</v>
    </nc>
  </rcc>
  <rcc rId="34748" sId="4">
    <oc r="D46">
      <v>9025</v>
    </oc>
    <nc r="D46">
      <v>9160</v>
    </nc>
  </rcc>
  <rcc rId="34749" sId="4">
    <oc r="D47">
      <v>11525</v>
    </oc>
    <nc r="D47">
      <v>11640</v>
    </nc>
  </rcc>
  <rcc rId="34750" sId="4">
    <oc r="D49">
      <v>14770</v>
    </oc>
    <nc r="D49">
      <v>14900</v>
    </nc>
  </rcc>
  <rcc rId="34751" sId="4">
    <oc r="D50">
      <v>32175</v>
    </oc>
    <nc r="D50">
      <v>32325</v>
    </nc>
  </rcc>
  <rcc rId="34752" sId="4">
    <oc r="D51">
      <v>15800</v>
    </oc>
    <nc r="D51">
      <v>16020</v>
    </nc>
  </rcc>
  <rcc rId="34753" sId="4">
    <oc r="D52">
      <v>9875</v>
    </oc>
    <nc r="D52">
      <v>9925</v>
    </nc>
  </rcc>
  <rcc rId="34754" sId="4">
    <oc r="D53">
      <v>19895</v>
    </oc>
    <nc r="D53">
      <v>20010</v>
    </nc>
  </rcc>
  <rcc rId="34755" sId="4">
    <oc r="D54">
      <v>6015</v>
    </oc>
    <nc r="D54">
      <v>6070</v>
    </nc>
  </rcc>
  <rcc rId="34756" sId="4">
    <oc r="D55">
      <v>54290</v>
    </oc>
    <nc r="D55">
      <v>54645</v>
    </nc>
  </rcc>
  <rcc rId="34757" sId="4">
    <oc r="D56">
      <v>51640</v>
    </oc>
    <nc r="D56">
      <v>51930</v>
    </nc>
  </rcc>
  <rcc rId="34758" sId="4">
    <oc r="D57">
      <v>5785</v>
    </oc>
    <nc r="D57">
      <v>5865</v>
    </nc>
  </rcc>
  <rcc rId="34759" sId="4">
    <oc r="D58">
      <v>28915</v>
    </oc>
    <nc r="D58">
      <v>29150</v>
    </nc>
  </rcc>
  <rcc rId="34760" sId="4">
    <oc r="D59">
      <v>13160</v>
    </oc>
    <nc r="D59">
      <v>13320</v>
    </nc>
  </rcc>
  <rcc rId="34761" sId="4">
    <oc r="E7">
      <v>8315</v>
    </oc>
    <nc r="E7"/>
  </rcc>
  <rcc rId="34762" sId="4">
    <oc r="E8">
      <v>52835</v>
    </oc>
    <nc r="E8"/>
  </rcc>
  <rcc rId="34763" sId="4">
    <oc r="E9">
      <v>5995</v>
    </oc>
    <nc r="E9"/>
  </rcc>
  <rcc rId="34764" sId="4">
    <oc r="E10">
      <v>23440</v>
    </oc>
    <nc r="E10"/>
  </rcc>
  <rcc rId="34765" sId="4">
    <oc r="E11">
      <v>13850</v>
    </oc>
    <nc r="E11"/>
  </rcc>
  <rcc rId="34766" sId="4">
    <oc r="E12">
      <v>46360</v>
    </oc>
    <nc r="E12"/>
  </rcc>
  <rcc rId="34767" sId="4">
    <oc r="E13">
      <v>17580</v>
    </oc>
    <nc r="E13"/>
  </rcc>
  <rcc rId="34768" sId="4">
    <oc r="E14">
      <v>9600</v>
    </oc>
    <nc r="E14"/>
  </rcc>
  <rcc rId="34769" sId="4">
    <oc r="E15">
      <v>28005</v>
    </oc>
    <nc r="E15"/>
  </rcc>
  <rcc rId="34770" sId="4">
    <oc r="E16">
      <v>29110</v>
    </oc>
    <nc r="E16"/>
  </rcc>
  <rcc rId="34771" sId="4">
    <oc r="E17">
      <v>31060</v>
    </oc>
    <nc r="E17"/>
  </rcc>
  <rcc rId="34772" sId="4">
    <oc r="E18">
      <v>33685</v>
    </oc>
    <nc r="E18"/>
  </rcc>
  <rcc rId="34773" sId="4">
    <oc r="E19">
      <v>54080</v>
    </oc>
    <nc r="E19"/>
  </rcc>
  <rcc rId="34774" sId="4">
    <oc r="E20">
      <v>4460</v>
    </oc>
    <nc r="E20"/>
  </rcc>
  <rcc rId="34775" sId="4">
    <oc r="E21">
      <v>9140</v>
    </oc>
    <nc r="E21"/>
  </rcc>
  <rcc rId="34776" sId="4">
    <oc r="E22">
      <v>22630</v>
    </oc>
    <nc r="E22"/>
  </rcc>
  <rcc rId="34777" sId="4">
    <oc r="E23">
      <v>49290</v>
    </oc>
    <nc r="E23"/>
  </rcc>
  <rcc rId="34778" sId="4">
    <oc r="E24">
      <v>30760</v>
    </oc>
    <nc r="E24"/>
  </rcc>
  <rcc rId="34779" sId="4">
    <oc r="E25">
      <v>34890</v>
    </oc>
    <nc r="E25"/>
  </rcc>
  <rcc rId="34780" sId="4">
    <oc r="E26">
      <v>17095</v>
    </oc>
    <nc r="E26"/>
  </rcc>
  <rcc rId="34781" sId="4">
    <oc r="E27">
      <v>15505</v>
    </oc>
    <nc r="E27"/>
  </rcc>
  <rcc rId="34782" sId="4">
    <oc r="E28">
      <v>58210</v>
    </oc>
    <nc r="E28"/>
  </rcc>
  <rcc rId="34783" sId="4">
    <oc r="E29">
      <v>34635</v>
    </oc>
    <nc r="E29"/>
  </rcc>
  <rcc rId="34784" sId="4">
    <oc r="E31">
      <v>22150</v>
    </oc>
    <nc r="E31"/>
  </rcc>
  <rcc rId="34785" sId="4">
    <oc r="E32">
      <v>30260</v>
    </oc>
    <nc r="E32"/>
  </rcc>
  <rcc rId="34786" sId="4">
    <oc r="E33">
      <v>38545</v>
    </oc>
    <nc r="E33"/>
  </rcc>
  <rcc rId="34787" sId="4">
    <oc r="E34">
      <v>19585</v>
    </oc>
    <nc r="E34"/>
  </rcc>
  <rcc rId="34788" sId="4">
    <oc r="E36">
      <v>49200</v>
    </oc>
    <nc r="E36"/>
  </rcc>
  <rcc rId="34789" sId="4">
    <oc r="E37">
      <v>39115</v>
    </oc>
    <nc r="E37"/>
  </rcc>
  <rcc rId="34790" sId="4">
    <oc r="E38">
      <v>12535</v>
    </oc>
    <nc r="E38"/>
  </rcc>
  <rcc rId="34791" sId="4">
    <oc r="E39">
      <v>42645</v>
    </oc>
    <nc r="E39"/>
  </rcc>
  <rcc rId="34792" sId="4">
    <oc r="E40">
      <v>37915</v>
    </oc>
    <nc r="E40"/>
  </rcc>
  <rcc rId="34793" sId="4">
    <oc r="E41">
      <v>4310</v>
    </oc>
    <nc r="E41"/>
  </rcc>
  <rcc rId="34794" sId="4">
    <oc r="E42">
      <v>101295</v>
    </oc>
    <nc r="E42"/>
  </rcc>
  <rcc rId="34795" sId="4">
    <oc r="E43">
      <v>10025</v>
    </oc>
    <nc r="E43"/>
  </rcc>
  <rcc rId="34796" sId="4">
    <oc r="E44">
      <v>2455</v>
    </oc>
    <nc r="E44"/>
  </rcc>
  <rcc rId="34797" sId="4">
    <oc r="E45">
      <v>88130</v>
    </oc>
    <nc r="E45"/>
  </rcc>
  <rcc rId="34798" sId="4">
    <oc r="E46">
      <v>9160</v>
    </oc>
    <nc r="E46"/>
  </rcc>
  <rcc rId="34799" sId="4">
    <oc r="E47">
      <v>11640</v>
    </oc>
    <nc r="E47"/>
  </rcc>
  <rcc rId="34800" sId="4">
    <oc r="E48">
      <v>54785</v>
    </oc>
    <nc r="E48"/>
  </rcc>
  <rcc rId="34801" sId="4">
    <oc r="E49">
      <v>14900</v>
    </oc>
    <nc r="E49"/>
  </rcc>
  <rcc rId="34802" sId="4">
    <oc r="E50">
      <v>32325</v>
    </oc>
    <nc r="E50"/>
  </rcc>
  <rcc rId="34803" sId="4">
    <oc r="E51">
      <v>16020</v>
    </oc>
    <nc r="E51"/>
  </rcc>
  <rcc rId="34804" sId="4">
    <oc r="E52">
      <v>9925</v>
    </oc>
    <nc r="E52"/>
  </rcc>
  <rcc rId="34805" sId="4">
    <oc r="E53">
      <v>20010</v>
    </oc>
    <nc r="E53"/>
  </rcc>
  <rcc rId="34806" sId="4">
    <oc r="E54">
      <v>6070</v>
    </oc>
    <nc r="E54"/>
  </rcc>
  <rcc rId="34807" sId="4">
    <oc r="E55">
      <v>54645</v>
    </oc>
    <nc r="E55"/>
  </rcc>
  <rcc rId="34808" sId="4">
    <oc r="E56">
      <v>51930</v>
    </oc>
    <nc r="E56"/>
  </rcc>
  <rcc rId="34809" sId="4">
    <oc r="E57">
      <v>5865</v>
    </oc>
    <nc r="E57"/>
  </rcc>
  <rcc rId="34810" sId="4">
    <oc r="E58">
      <v>29150</v>
    </oc>
    <nc r="E58"/>
  </rcc>
  <rcc rId="34811" sId="4">
    <oc r="E59">
      <v>13320</v>
    </oc>
    <nc r="E59"/>
  </rcc>
  <rcc rId="34812" sId="5">
    <oc r="E2" t="inlineStr">
      <is>
        <t>Сентябрь</t>
      </is>
    </oc>
    <nc r="E2" t="inlineStr">
      <is>
        <t>Октябрь</t>
      </is>
    </nc>
  </rcc>
  <rcc rId="34813" sId="5">
    <oc r="D6">
      <v>14180</v>
    </oc>
    <nc r="D6">
      <v>14360</v>
    </nc>
  </rcc>
  <rcc rId="34814" sId="5">
    <oc r="D7">
      <v>5740</v>
    </oc>
    <nc r="D7">
      <v>5775</v>
    </nc>
  </rcc>
  <rcc rId="34815" sId="5">
    <oc r="D8">
      <v>16460</v>
    </oc>
    <nc r="D8">
      <v>17080</v>
    </nc>
  </rcc>
  <rcc rId="34816" sId="5">
    <oc r="D9">
      <v>11175</v>
    </oc>
    <nc r="D9">
      <v>11455</v>
    </nc>
  </rcc>
  <rcc rId="34817" sId="5">
    <oc r="D10">
      <v>20860</v>
    </oc>
    <nc r="D10">
      <v>21135</v>
    </nc>
  </rcc>
  <rcc rId="34818" sId="5">
    <oc r="D11">
      <v>45690</v>
    </oc>
    <nc r="D11">
      <v>45710</v>
    </nc>
  </rcc>
  <rcc rId="34819" sId="5">
    <oc r="D12">
      <v>20900</v>
    </oc>
    <nc r="D12">
      <v>21170</v>
    </nc>
  </rcc>
  <rcc rId="34820" sId="5">
    <oc r="D13">
      <v>13950</v>
    </oc>
    <nc r="D13">
      <v>14095</v>
    </nc>
  </rcc>
  <rcc rId="34821" sId="5">
    <oc r="D15">
      <v>20265</v>
    </oc>
    <nc r="D15">
      <v>20270</v>
    </nc>
  </rcc>
  <rcc rId="34822" sId="5">
    <oc r="D16">
      <v>7195</v>
    </oc>
    <nc r="D16">
      <v>7335</v>
    </nc>
  </rcc>
  <rcc rId="34823" sId="5">
    <oc r="D17">
      <v>33095</v>
    </oc>
    <nc r="D17">
      <v>33230</v>
    </nc>
  </rcc>
  <rcc rId="34824" sId="5">
    <oc r="D18">
      <v>18995</v>
    </oc>
    <nc r="D18">
      <v>19175</v>
    </nc>
  </rcc>
  <rcc rId="34825" sId="5">
    <oc r="D19">
      <v>13915</v>
    </oc>
    <nc r="D19">
      <v>14180</v>
    </nc>
  </rcc>
  <rcc rId="34826" sId="5">
    <oc r="D20">
      <v>53715</v>
    </oc>
    <nc r="D20">
      <v>54215</v>
    </nc>
  </rcc>
  <rcc rId="34827" sId="5">
    <oc r="D21">
      <v>70740</v>
    </oc>
    <nc r="D21">
      <v>70900</v>
    </nc>
  </rcc>
  <rcc rId="34828" sId="5">
    <oc r="D22">
      <v>54580</v>
    </oc>
    <nc r="D22">
      <v>55045</v>
    </nc>
  </rcc>
  <rcc rId="34829" sId="5">
    <oc r="D23">
      <v>11780</v>
    </oc>
    <nc r="D23">
      <v>11940</v>
    </nc>
  </rcc>
  <rcc rId="34830" sId="5">
    <oc r="D24">
      <v>8270</v>
    </oc>
    <nc r="D24">
      <v>8420</v>
    </nc>
  </rcc>
  <rcc rId="34831" sId="5">
    <oc r="D26">
      <v>9235</v>
    </oc>
    <nc r="D26">
      <v>9310</v>
    </nc>
  </rcc>
  <rcc rId="34832" sId="5">
    <oc r="D27">
      <v>4470</v>
    </oc>
    <nc r="D27">
      <v>4845</v>
    </nc>
  </rcc>
  <rcc rId="34833" sId="5">
    <oc r="D28">
      <v>6865</v>
    </oc>
    <nc r="D28">
      <v>6960</v>
    </nc>
  </rcc>
  <rcc rId="34834" sId="5">
    <oc r="D29">
      <v>22665</v>
    </oc>
    <nc r="D29">
      <v>23125</v>
    </nc>
  </rcc>
  <rcc rId="34835" sId="5">
    <oc r="D30">
      <v>62445</v>
    </oc>
    <nc r="D30">
      <v>62695</v>
    </nc>
  </rcc>
  <rcc rId="34836" sId="5">
    <oc r="D31">
      <v>20500</v>
    </oc>
    <nc r="D31">
      <v>20690</v>
    </nc>
  </rcc>
  <rcc rId="34837" sId="5">
    <oc r="D32">
      <v>19295</v>
    </oc>
    <nc r="D32">
      <v>19425</v>
    </nc>
  </rcc>
  <rcc rId="34838" sId="5">
    <oc r="D33">
      <v>55610</v>
    </oc>
    <nc r="D33">
      <v>55725</v>
    </nc>
  </rcc>
  <rcc rId="34839" sId="5">
    <oc r="D34">
      <v>13970</v>
    </oc>
    <nc r="D34">
      <v>14150</v>
    </nc>
  </rcc>
  <rcc rId="34840" sId="5">
    <oc r="D35">
      <v>10965</v>
    </oc>
    <nc r="D35">
      <v>11050</v>
    </nc>
  </rcc>
  <rcc rId="34841" sId="5">
    <oc r="D36">
      <v>70275</v>
    </oc>
    <nc r="D36">
      <v>70505</v>
    </nc>
  </rcc>
  <rcc rId="34842" sId="5">
    <oc r="D37">
      <v>27525</v>
    </oc>
    <nc r="D37">
      <v>27770</v>
    </nc>
  </rcc>
  <rcc rId="34843" sId="5">
    <oc r="D38">
      <v>92760</v>
    </oc>
    <nc r="D38">
      <v>93085</v>
    </nc>
  </rcc>
  <rcc rId="34844" sId="5">
    <oc r="D39">
      <v>12670</v>
    </oc>
    <nc r="D39">
      <v>12825</v>
    </nc>
  </rcc>
  <rcc rId="34845" sId="5">
    <oc r="D40">
      <v>65110</v>
    </oc>
    <nc r="D40">
      <v>65370</v>
    </nc>
  </rcc>
  <rcc rId="34846" sId="5">
    <oc r="D41">
      <v>19655</v>
    </oc>
    <nc r="D41">
      <v>19840</v>
    </nc>
  </rcc>
  <rcc rId="34847" sId="5">
    <oc r="D42">
      <v>108625</v>
    </oc>
    <nc r="D42">
      <v>109060</v>
    </nc>
  </rcc>
  <rcc rId="34848" sId="5">
    <oc r="D43">
      <v>14535</v>
    </oc>
    <nc r="D43">
      <v>14730</v>
    </nc>
  </rcc>
  <rcc rId="34849" sId="5">
    <oc r="D44">
      <v>23655</v>
    </oc>
    <nc r="D44">
      <v>23680</v>
    </nc>
  </rcc>
  <rcc rId="34850" sId="5">
    <oc r="D45">
      <v>20405</v>
    </oc>
    <nc r="D45">
      <v>20605</v>
    </nc>
  </rcc>
  <rcc rId="34851" sId="5">
    <oc r="D46">
      <v>580</v>
    </oc>
    <nc r="D46">
      <v>690</v>
    </nc>
  </rcc>
  <rcc rId="34852" sId="5">
    <oc r="D47">
      <v>11330</v>
    </oc>
    <nc r="D47">
      <v>11915</v>
    </nc>
  </rcc>
  <rcc rId="34853" sId="5">
    <oc r="D48">
      <v>25645</v>
    </oc>
    <nc r="D48">
      <v>25740</v>
    </nc>
  </rcc>
  <rcc rId="34854" sId="5">
    <oc r="D49">
      <v>35095</v>
    </oc>
    <nc r="D49">
      <v>35295</v>
    </nc>
  </rcc>
  <rcc rId="34855" sId="5">
    <oc r="D50">
      <v>19630</v>
    </oc>
    <nc r="D50">
      <v>19760</v>
    </nc>
  </rcc>
  <rcc rId="34856" sId="5">
    <oc r="D51">
      <v>2645</v>
    </oc>
    <nc r="D51">
      <v>2920</v>
    </nc>
  </rcc>
  <rcc rId="34857" sId="5">
    <oc r="D52">
      <v>22840</v>
    </oc>
    <nc r="D52">
      <v>23045</v>
    </nc>
  </rcc>
  <rcc rId="34858" sId="5">
    <oc r="D53">
      <v>36810</v>
    </oc>
    <nc r="D53">
      <v>36900</v>
    </nc>
  </rcc>
  <rcc rId="34859" sId="5">
    <oc r="D54">
      <v>42830</v>
    </oc>
    <nc r="D54">
      <v>43200</v>
    </nc>
  </rcc>
  <rcc rId="34860" sId="5">
    <oc r="D55">
      <v>8770</v>
    </oc>
    <nc r="D55">
      <v>9040</v>
    </nc>
  </rcc>
  <rcc rId="34861" sId="5">
    <oc r="D56">
      <v>265605</v>
    </oc>
    <nc r="D56">
      <v>266325</v>
    </nc>
  </rcc>
  <rcc rId="34862" sId="5">
    <oc r="D57">
      <v>32270</v>
    </oc>
    <nc r="D57">
      <v>32435</v>
    </nc>
  </rcc>
  <rcc rId="34863" sId="5">
    <oc r="D58">
      <v>9055</v>
    </oc>
    <nc r="D58">
      <v>9395</v>
    </nc>
  </rcc>
  <rcc rId="34864" sId="5">
    <oc r="D59">
      <v>67110</v>
    </oc>
    <nc r="D59">
      <v>67170</v>
    </nc>
  </rcc>
  <rcc rId="34865" sId="5">
    <oc r="D61">
      <v>3910</v>
    </oc>
    <nc r="D61">
      <v>4070</v>
    </nc>
  </rcc>
  <rcc rId="34866" sId="5">
    <oc r="D62">
      <v>8930</v>
    </oc>
    <nc r="D62">
      <v>9085</v>
    </nc>
  </rcc>
  <rcc rId="34867" sId="5">
    <oc r="D63">
      <v>1790</v>
    </oc>
    <nc r="D63">
      <v>1960</v>
    </nc>
  </rcc>
  <rcc rId="34868" sId="5">
    <oc r="D64">
      <v>20050</v>
    </oc>
    <nc r="D64">
      <v>20295</v>
    </nc>
  </rcc>
  <rcc rId="34869" sId="5">
    <oc r="D65">
      <v>7190</v>
    </oc>
    <nc r="D65">
      <v>7305</v>
    </nc>
  </rcc>
  <rcc rId="34870" sId="5">
    <oc r="D66">
      <v>23890</v>
    </oc>
    <nc r="D66">
      <v>24030</v>
    </nc>
  </rcc>
  <rcc rId="34871" sId="5">
    <oc r="D67">
      <v>29710</v>
    </oc>
    <nc r="D67">
      <v>30910</v>
    </nc>
  </rcc>
  <rcc rId="34872" sId="5">
    <oc r="D68">
      <v>5985</v>
    </oc>
    <nc r="D68">
      <v>6055</v>
    </nc>
  </rcc>
  <rcc rId="34873" sId="5">
    <oc r="D70">
      <v>20670</v>
    </oc>
    <nc r="D70">
      <v>20725</v>
    </nc>
  </rcc>
  <rcc rId="34874" sId="5">
    <oc r="D71">
      <v>36700</v>
    </oc>
    <nc r="D71">
      <v>36860</v>
    </nc>
  </rcc>
  <rcc rId="34875" sId="5">
    <oc r="D72">
      <v>33475</v>
    </oc>
    <nc r="D72">
      <v>33730</v>
    </nc>
  </rcc>
  <rcc rId="34876" sId="5">
    <oc r="D74">
      <v>7740</v>
    </oc>
    <nc r="D74">
      <v>7945</v>
    </nc>
  </rcc>
  <rcc rId="34877" sId="5">
    <oc r="D75">
      <v>5985</v>
    </oc>
    <nc r="D75">
      <v>6000</v>
    </nc>
  </rcc>
  <rcc rId="34878" sId="5">
    <oc r="D76">
      <v>59725</v>
    </oc>
    <nc r="D76">
      <v>60595</v>
    </nc>
  </rcc>
  <rcc rId="34879" sId="5">
    <oc r="D77">
      <v>12545</v>
    </oc>
    <nc r="D77">
      <v>12670</v>
    </nc>
  </rcc>
  <rcc rId="34880" sId="5">
    <oc r="D78">
      <v>12405</v>
    </oc>
    <nc r="D78">
      <v>12445</v>
    </nc>
  </rcc>
  <rcc rId="34881" sId="5">
    <oc r="D79">
      <v>9505</v>
    </oc>
    <nc r="D79">
      <v>9680</v>
    </nc>
  </rcc>
  <rcc rId="34882" sId="5">
    <oc r="D80">
      <v>7950</v>
    </oc>
    <nc r="D80">
      <v>8210</v>
    </nc>
  </rcc>
  <rcc rId="34883" sId="5">
    <oc r="D81">
      <v>10785</v>
    </oc>
    <nc r="D81">
      <v>10885</v>
    </nc>
  </rcc>
  <rcc rId="34884" sId="5">
    <oc r="D82">
      <v>2310</v>
    </oc>
    <nc r="D82">
      <v>2370</v>
    </nc>
  </rcc>
  <rcc rId="34885" sId="5">
    <oc r="D83">
      <v>15885</v>
    </oc>
    <nc r="D83">
      <v>15935</v>
    </nc>
  </rcc>
  <rcc rId="34886" sId="5">
    <oc r="D84">
      <v>170</v>
    </oc>
    <nc r="D84">
      <v>205</v>
    </nc>
  </rcc>
  <rcc rId="34887" sId="5">
    <oc r="D85">
      <v>25870</v>
    </oc>
    <nc r="D85">
      <v>25995</v>
    </nc>
  </rcc>
  <rcc rId="34888" sId="5">
    <oc r="D86">
      <v>27440</v>
    </oc>
    <nc r="D86">
      <v>27505</v>
    </nc>
  </rcc>
  <rcc rId="34889" sId="5">
    <oc r="D87">
      <v>8905</v>
    </oc>
    <nc r="D87">
      <v>8970</v>
    </nc>
  </rcc>
  <rcc rId="34890" sId="5">
    <oc r="D88">
      <v>3105</v>
    </oc>
    <nc r="D88">
      <v>3140</v>
    </nc>
  </rcc>
  <rcc rId="34891" sId="5">
    <oc r="D89">
      <v>39880</v>
    </oc>
    <nc r="D89">
      <v>40825</v>
    </nc>
  </rcc>
  <rcc rId="34892" sId="5">
    <oc r="D90">
      <v>27550</v>
    </oc>
    <nc r="D90">
      <v>27610</v>
    </nc>
  </rcc>
  <rcc rId="34893" sId="5">
    <oc r="D91">
      <v>68540</v>
    </oc>
    <nc r="D91">
      <v>69040</v>
    </nc>
  </rcc>
  <rcc rId="34894" sId="5">
    <oc r="D92">
      <v>40895</v>
    </oc>
    <nc r="D92">
      <v>41125</v>
    </nc>
  </rcc>
  <rcc rId="34895" sId="5">
    <oc r="D94">
      <v>2395</v>
    </oc>
    <nc r="D94">
      <v>2625</v>
    </nc>
  </rcc>
  <rcc rId="34896" sId="5">
    <oc r="D95">
      <v>21270</v>
    </oc>
    <nc r="D95">
      <v>21550</v>
    </nc>
  </rcc>
  <rcc rId="34897" sId="5">
    <oc r="D96">
      <v>9145</v>
    </oc>
    <nc r="D96">
      <v>9285</v>
    </nc>
  </rcc>
  <rcc rId="34898" sId="5">
    <oc r="D97">
      <v>35020</v>
    </oc>
    <nc r="D97">
      <v>35225</v>
    </nc>
  </rcc>
  <rcc rId="34899" sId="5">
    <oc r="D98">
      <v>8735</v>
    </oc>
    <nc r="D98">
      <v>8825</v>
    </nc>
  </rcc>
  <rcc rId="34900" sId="5">
    <oc r="D99">
      <v>46645</v>
    </oc>
    <nc r="D99">
      <v>47305</v>
    </nc>
  </rcc>
  <rcc rId="34901" sId="5">
    <oc r="D100">
      <v>31480</v>
    </oc>
    <nc r="D100">
      <v>31670</v>
    </nc>
  </rcc>
  <rcc rId="34902" sId="5">
    <oc r="D101">
      <v>32375</v>
    </oc>
    <nc r="D101">
      <v>32935</v>
    </nc>
  </rcc>
  <rcc rId="34903" sId="5">
    <oc r="D102">
      <v>18120</v>
    </oc>
    <nc r="D102">
      <v>18420</v>
    </nc>
  </rcc>
  <rcc rId="34904" sId="5">
    <oc r="D103">
      <v>15190</v>
    </oc>
    <nc r="D103">
      <v>15375</v>
    </nc>
  </rcc>
  <rcc rId="34905" sId="5">
    <oc r="D104">
      <v>24235</v>
    </oc>
    <nc r="D104">
      <v>24335</v>
    </nc>
  </rcc>
  <rcc rId="34906" sId="5">
    <oc r="D105">
      <v>4640</v>
    </oc>
    <nc r="D105">
      <v>4800</v>
    </nc>
  </rcc>
  <rcc rId="34907" sId="5">
    <oc r="D106">
      <v>9745</v>
    </oc>
    <nc r="D106">
      <v>9880</v>
    </nc>
  </rcc>
  <rcc rId="34908" sId="5">
    <oc r="D108">
      <v>98725</v>
    </oc>
    <nc r="D108">
      <v>99005</v>
    </nc>
  </rcc>
  <rcc rId="34909" sId="5">
    <oc r="D109">
      <v>35270</v>
    </oc>
    <nc r="D109">
      <v>35305</v>
    </nc>
  </rcc>
  <rcc rId="34910" sId="5">
    <oc r="D110">
      <v>15680</v>
    </oc>
    <nc r="D110">
      <v>16105</v>
    </nc>
  </rcc>
  <rcc rId="34911" sId="5">
    <oc r="D111">
      <v>28465</v>
    </oc>
    <nc r="D111">
      <v>29045</v>
    </nc>
  </rcc>
  <rcc rId="34912" sId="5">
    <oc r="D112">
      <v>5905</v>
    </oc>
    <nc r="D112">
      <v>6095</v>
    </nc>
  </rcc>
  <rcc rId="34913" sId="5">
    <oc r="D113">
      <v>19985</v>
    </oc>
    <nc r="D113">
      <v>19990</v>
    </nc>
  </rcc>
  <rcc rId="34914" sId="5">
    <oc r="D114">
      <v>12685</v>
    </oc>
    <nc r="D114">
      <v>12890</v>
    </nc>
  </rcc>
  <rcc rId="34915" sId="5">
    <oc r="D115">
      <v>47805</v>
    </oc>
    <nc r="D115">
      <v>48130</v>
    </nc>
  </rcc>
  <rcc rId="34916" sId="5">
    <oc r="D116">
      <v>36860</v>
    </oc>
    <nc r="D116">
      <v>37050</v>
    </nc>
  </rcc>
  <rcc rId="34917" sId="5">
    <oc r="D117">
      <v>97490</v>
    </oc>
    <nc r="D117">
      <v>97790</v>
    </nc>
  </rcc>
  <rcc rId="34918" sId="5">
    <oc r="D118">
      <v>41620</v>
    </oc>
    <nc r="D118">
      <v>41950</v>
    </nc>
  </rcc>
  <rcc rId="34919" sId="5">
    <oc r="D119">
      <v>2880</v>
    </oc>
    <nc r="D119">
      <v>3040</v>
    </nc>
  </rcc>
  <rcc rId="34920" sId="5">
    <oc r="D120">
      <v>87815</v>
    </oc>
    <nc r="D120">
      <v>88050</v>
    </nc>
  </rcc>
  <rcc rId="34921" sId="5">
    <oc r="D121">
      <v>84535</v>
    </oc>
    <nc r="D121">
      <v>84700</v>
    </nc>
  </rcc>
  <rcc rId="34922" sId="5">
    <oc r="D122">
      <v>16075</v>
    </oc>
    <nc r="D122">
      <v>16160</v>
    </nc>
  </rcc>
  <rcc rId="34923" sId="5">
    <oc r="D123">
      <v>5430</v>
    </oc>
    <nc r="D123">
      <v>5510</v>
    </nc>
  </rcc>
  <rcc rId="34924" sId="5">
    <oc r="D124">
      <v>9080</v>
    </oc>
    <nc r="D124">
      <v>9200</v>
    </nc>
  </rcc>
  <rcc rId="34925" sId="5">
    <oc r="D125">
      <v>10570</v>
    </oc>
    <nc r="D125">
      <v>10740</v>
    </nc>
  </rcc>
  <rcc rId="34926" sId="5">
    <oc r="D126">
      <v>32255</v>
    </oc>
    <nc r="D126">
      <v>32540</v>
    </nc>
  </rcc>
  <rcc rId="34927" sId="5">
    <oc r="D127">
      <v>63115</v>
    </oc>
    <nc r="D127">
      <v>63820</v>
    </nc>
  </rcc>
  <rcc rId="34928" sId="5">
    <oc r="D128">
      <v>10930</v>
    </oc>
    <nc r="D128">
      <v>11395</v>
    </nc>
  </rcc>
  <rcc rId="34929" sId="5">
    <oc r="D129">
      <v>16350</v>
    </oc>
    <nc r="D129">
      <v>16460</v>
    </nc>
  </rcc>
  <rcc rId="34930" sId="5">
    <oc r="D131">
      <v>8760</v>
    </oc>
    <nc r="D131">
      <v>8815</v>
    </nc>
  </rcc>
  <rcc rId="34931" sId="5">
    <oc r="D132">
      <v>9970</v>
    </oc>
    <nc r="D132">
      <v>10060</v>
    </nc>
  </rcc>
  <rcc rId="34932" sId="5">
    <oc r="D133">
      <v>19480</v>
    </oc>
    <nc r="D133">
      <v>19590</v>
    </nc>
  </rcc>
  <rcc rId="34933" sId="5">
    <oc r="D134">
      <v>18960</v>
    </oc>
    <nc r="D134">
      <v>19205</v>
    </nc>
  </rcc>
  <rcc rId="34934" sId="5">
    <oc r="D135">
      <v>31655</v>
    </oc>
    <nc r="D135">
      <v>31785</v>
    </nc>
  </rcc>
  <rcc rId="34935" sId="5">
    <oc r="D136">
      <v>59850</v>
    </oc>
    <nc r="D136">
      <v>60180</v>
    </nc>
  </rcc>
  <rcc rId="34936" sId="5">
    <oc r="D137">
      <v>29885</v>
    </oc>
    <nc r="D137">
      <v>30125</v>
    </nc>
  </rcc>
  <rcc rId="34937" sId="5">
    <oc r="D138">
      <v>29685</v>
    </oc>
    <nc r="D138">
      <v>29995</v>
    </nc>
  </rcc>
  <rcc rId="34938" sId="5">
    <oc r="D139">
      <v>41235</v>
    </oc>
    <nc r="D139">
      <v>41395</v>
    </nc>
  </rcc>
  <rcc rId="34939" sId="5">
    <oc r="D140">
      <v>19690</v>
    </oc>
    <nc r="D140">
      <v>19870</v>
    </nc>
  </rcc>
  <rcc rId="34940" sId="5">
    <oc r="D141">
      <v>9675</v>
    </oc>
    <nc r="D141">
      <v>9780</v>
    </nc>
  </rcc>
  <rcc rId="34941" sId="5">
    <oc r="D142">
      <v>28130</v>
    </oc>
    <nc r="D142">
      <v>28440</v>
    </nc>
  </rcc>
  <rcc rId="34942" sId="5">
    <oc r="D143">
      <v>42085</v>
    </oc>
    <nc r="D143">
      <v>42220</v>
    </nc>
  </rcc>
  <rcc rId="34943" sId="5">
    <oc r="D144">
      <v>59390</v>
    </oc>
    <nc r="D144">
      <v>59690</v>
    </nc>
  </rcc>
  <rcc rId="34944" sId="5">
    <oc r="D145">
      <v>11355</v>
    </oc>
    <nc r="D145">
      <v>11565</v>
    </nc>
  </rcc>
  <rcc rId="34945" sId="5">
    <oc r="D146">
      <v>13325</v>
    </oc>
    <nc r="D146">
      <v>13480</v>
    </nc>
  </rcc>
  <rcc rId="34946" sId="5">
    <oc r="D147">
      <v>31160</v>
    </oc>
    <nc r="D147">
      <v>31495</v>
    </nc>
  </rcc>
  <rcc rId="34947" sId="5">
    <oc r="D148">
      <v>13840</v>
    </oc>
    <nc r="D148">
      <v>13880</v>
    </nc>
  </rcc>
  <rcc rId="34948" sId="5">
    <oc r="D149">
      <v>40765</v>
    </oc>
    <nc r="D149">
      <v>40870</v>
    </nc>
  </rcc>
  <rcc rId="34949" sId="5">
    <oc r="D150">
      <v>39525</v>
    </oc>
    <nc r="D150">
      <v>39620</v>
    </nc>
  </rcc>
  <rcc rId="34950" sId="5">
    <oc r="D151">
      <v>45660</v>
    </oc>
    <nc r="D151">
      <v>45965</v>
    </nc>
  </rcc>
  <rcc rId="34951" sId="5">
    <oc r="D152">
      <v>23965</v>
    </oc>
    <nc r="D152">
      <v>24130</v>
    </nc>
  </rcc>
  <rcc rId="34952" sId="5">
    <oc r="D154">
      <v>29495</v>
    </oc>
    <nc r="D154">
      <v>29565</v>
    </nc>
  </rcc>
  <rcc rId="34953" sId="5">
    <oc r="D155">
      <v>78475</v>
    </oc>
    <nc r="D155">
      <v>79170</v>
    </nc>
  </rcc>
  <rcc rId="34954" sId="5">
    <oc r="D156">
      <v>26015</v>
    </oc>
    <nc r="D156">
      <v>26205</v>
    </nc>
  </rcc>
  <rcc rId="34955" sId="5">
    <oc r="D157">
      <v>37500</v>
    </oc>
    <nc r="D157">
      <v>37750</v>
    </nc>
  </rcc>
  <rcc rId="34956" sId="5">
    <oc r="D158">
      <v>5550</v>
    </oc>
    <nc r="D158">
      <v>5805</v>
    </nc>
  </rcc>
  <rcc rId="34957" sId="5">
    <oc r="D159">
      <v>8115</v>
    </oc>
    <nc r="D159">
      <v>8235</v>
    </nc>
  </rcc>
  <rcc rId="34958" sId="5">
    <oc r="D160">
      <v>15285</v>
    </oc>
    <nc r="D160">
      <v>15770</v>
    </nc>
  </rcc>
  <rcc rId="34959" sId="5">
    <oc r="D161">
      <v>92355</v>
    </oc>
    <nc r="D161">
      <v>92425</v>
    </nc>
  </rcc>
  <rcc rId="34960" sId="5">
    <oc r="D162">
      <v>75370</v>
    </oc>
    <nc r="D162">
      <v>75670</v>
    </nc>
  </rcc>
  <rcc rId="34961" sId="5">
    <oc r="D163">
      <v>21210</v>
    </oc>
    <nc r="D163">
      <v>21520</v>
    </nc>
  </rcc>
  <rcc rId="34962" sId="5">
    <oc r="D164">
      <v>46605</v>
    </oc>
    <nc r="D164">
      <v>46630</v>
    </nc>
  </rcc>
  <rcc rId="34963" sId="5">
    <oc r="D166">
      <v>24100</v>
    </oc>
    <nc r="D166">
      <v>24215</v>
    </nc>
  </rcc>
  <rcc rId="34964" sId="5">
    <oc r="D167">
      <v>1605</v>
    </oc>
    <nc r="D167">
      <v>1730</v>
    </nc>
  </rcc>
  <rcc rId="34965" sId="5">
    <oc r="D168">
      <v>13760</v>
    </oc>
    <nc r="D168">
      <v>13890</v>
    </nc>
  </rcc>
  <rcc rId="34966" sId="5">
    <oc r="D169">
      <v>13320</v>
    </oc>
    <nc r="D169">
      <v>13455</v>
    </nc>
  </rcc>
  <rcc rId="34967" sId="5">
    <oc r="D170">
      <v>11395</v>
    </oc>
    <nc r="D170">
      <v>11590</v>
    </nc>
  </rcc>
  <rcc rId="34968" sId="5">
    <oc r="D171">
      <v>71850</v>
    </oc>
    <nc r="D171">
      <v>72120</v>
    </nc>
  </rcc>
  <rcc rId="34969" sId="5">
    <oc r="D172">
      <v>40865</v>
    </oc>
    <nc r="D172">
      <v>41105</v>
    </nc>
  </rcc>
  <rcc rId="34970" sId="5">
    <oc r="D173">
      <v>20465</v>
    </oc>
    <nc r="D173">
      <v>20670</v>
    </nc>
  </rcc>
  <rcc rId="34971" sId="5">
    <oc r="D174">
      <v>10795</v>
    </oc>
    <nc r="D174">
      <v>10925</v>
    </nc>
  </rcc>
  <rcc rId="34972" sId="5">
    <oc r="D175">
      <v>53995</v>
    </oc>
    <nc r="D175">
      <v>54340</v>
    </nc>
  </rcc>
  <rcc rId="34973" sId="5">
    <oc r="D176">
      <v>45635</v>
    </oc>
    <nc r="D176">
      <v>45735</v>
    </nc>
  </rcc>
  <rcc rId="34974" sId="5">
    <oc r="D177">
      <v>34685</v>
    </oc>
    <nc r="D177">
      <v>35015</v>
    </nc>
  </rcc>
  <rcc rId="34975" sId="5">
    <oc r="D179">
      <v>50525</v>
    </oc>
    <nc r="D179">
      <v>50765</v>
    </nc>
  </rcc>
  <rcc rId="34976" sId="5">
    <oc r="D180">
      <v>39625</v>
    </oc>
    <nc r="D180">
      <v>39765</v>
    </nc>
  </rcc>
  <rcc rId="34977" sId="5">
    <oc r="D181">
      <v>10825</v>
    </oc>
    <nc r="D181">
      <v>11015</v>
    </nc>
  </rcc>
  <rcc rId="34978" sId="5">
    <oc r="D182">
      <v>9545</v>
    </oc>
    <nc r="D182">
      <v>9705</v>
    </nc>
  </rcc>
  <rcc rId="34979" sId="5">
    <oc r="D183">
      <v>32105</v>
    </oc>
    <nc r="D183">
      <v>32295</v>
    </nc>
  </rcc>
  <rcc rId="34980" sId="5">
    <oc r="D184">
      <v>24120</v>
    </oc>
    <nc r="D184">
      <v>24395</v>
    </nc>
  </rcc>
  <rcc rId="34981" sId="5">
    <oc r="D185">
      <v>11210</v>
    </oc>
    <nc r="D185">
      <v>11385</v>
    </nc>
  </rcc>
  <rcc rId="34982" sId="5">
    <oc r="D186">
      <v>19760</v>
    </oc>
    <nc r="D186">
      <v>20030</v>
    </nc>
  </rcc>
  <rcc rId="34983" sId="5">
    <oc r="D187">
      <v>40770</v>
    </oc>
    <nc r="D187">
      <v>40845</v>
    </nc>
  </rcc>
  <rcc rId="34984" sId="5">
    <oc r="D188">
      <v>13770</v>
    </oc>
    <nc r="D188">
      <v>13935</v>
    </nc>
  </rcc>
  <rcc rId="34985" sId="5">
    <oc r="D189">
      <v>124505</v>
    </oc>
    <nc r="D189">
      <v>124855</v>
    </nc>
  </rcc>
  <rcc rId="34986" sId="5">
    <oc r="D190">
      <v>8285</v>
    </oc>
    <nc r="D190">
      <v>8595</v>
    </nc>
  </rcc>
  <rcc rId="34987" sId="5">
    <oc r="D191">
      <v>27300</v>
    </oc>
    <nc r="D191">
      <v>27720</v>
    </nc>
  </rcc>
  <rcc rId="34988" sId="5">
    <oc r="D192">
      <v>34195</v>
    </oc>
    <nc r="D192">
      <v>34600</v>
    </nc>
  </rcc>
  <rcc rId="34989" sId="5">
    <oc r="D193">
      <v>28311</v>
    </oc>
    <nc r="D193">
      <v>28395</v>
    </nc>
  </rcc>
  <rcc rId="34990" sId="5">
    <oc r="D195">
      <v>10400</v>
    </oc>
    <nc r="D195">
      <v>10495</v>
    </nc>
  </rcc>
  <rcc rId="34991" sId="5">
    <oc r="D196">
      <v>23650</v>
    </oc>
    <nc r="D196">
      <v>24090</v>
    </nc>
  </rcc>
  <rcc rId="34992" sId="5">
    <oc r="D197">
      <v>9855</v>
    </oc>
    <nc r="D197">
      <v>9965</v>
    </nc>
  </rcc>
  <rcc rId="34993" sId="5">
    <oc r="D198">
      <v>18420</v>
    </oc>
    <nc r="D198">
      <v>18610</v>
    </nc>
  </rcc>
  <rcc rId="34994" sId="5">
    <oc r="D199">
      <v>16460</v>
    </oc>
    <nc r="D199">
      <v>16500</v>
    </nc>
  </rcc>
  <rcc rId="34995" sId="5">
    <oc r="D201">
      <v>16545</v>
    </oc>
    <nc r="D201">
      <v>16775</v>
    </nc>
  </rcc>
  <rcc rId="34996" sId="5">
    <oc r="E6">
      <v>14360</v>
    </oc>
    <nc r="E6"/>
  </rcc>
  <rcc rId="34997" sId="5">
    <oc r="E7">
      <v>5775</v>
    </oc>
    <nc r="E7"/>
  </rcc>
  <rcc rId="34998" sId="5">
    <oc r="E8">
      <v>17080</v>
    </oc>
    <nc r="E8"/>
  </rcc>
  <rcc rId="34999" sId="5">
    <oc r="E9">
      <v>11455</v>
    </oc>
    <nc r="E9"/>
  </rcc>
  <rcc rId="35000" sId="5">
    <oc r="E10">
      <v>21135</v>
    </oc>
    <nc r="E10"/>
  </rcc>
  <rcc rId="35001" sId="5">
    <oc r="E11">
      <v>45710</v>
    </oc>
    <nc r="E11"/>
  </rcc>
  <rcc rId="35002" sId="5">
    <oc r="E12">
      <v>21170</v>
    </oc>
    <nc r="E12"/>
  </rcc>
  <rcc rId="35003" sId="5">
    <oc r="E13">
      <v>14095</v>
    </oc>
    <nc r="E13"/>
  </rcc>
  <rcc rId="35004" sId="5">
    <oc r="E15">
      <v>20270</v>
    </oc>
    <nc r="E15"/>
  </rcc>
  <rcc rId="35005" sId="5">
    <oc r="E16">
      <v>7335</v>
    </oc>
    <nc r="E16"/>
  </rcc>
  <rcc rId="35006" sId="5">
    <oc r="E17">
      <v>33230</v>
    </oc>
    <nc r="E17"/>
  </rcc>
  <rcc rId="35007" sId="5">
    <oc r="E18">
      <v>19175</v>
    </oc>
    <nc r="E18"/>
  </rcc>
  <rcc rId="35008" sId="5">
    <oc r="E19">
      <v>14180</v>
    </oc>
    <nc r="E19"/>
  </rcc>
  <rcc rId="35009" sId="5">
    <oc r="E20">
      <v>54215</v>
    </oc>
    <nc r="E20"/>
  </rcc>
  <rcc rId="35010" sId="5">
    <oc r="E21">
      <v>70900</v>
    </oc>
    <nc r="E21"/>
  </rcc>
  <rcc rId="35011" sId="5">
    <oc r="E22">
      <v>55045</v>
    </oc>
    <nc r="E22"/>
  </rcc>
  <rcc rId="35012" sId="5">
    <oc r="E23">
      <v>11940</v>
    </oc>
    <nc r="E23"/>
  </rcc>
  <rcc rId="35013" sId="5">
    <oc r="E24">
      <v>8420</v>
    </oc>
    <nc r="E24"/>
  </rcc>
  <rcc rId="35014" sId="5">
    <oc r="E25">
      <v>14560</v>
    </oc>
    <nc r="E25"/>
  </rcc>
  <rcc rId="35015" sId="5">
    <oc r="E26">
      <v>9310</v>
    </oc>
    <nc r="E26"/>
  </rcc>
  <rcc rId="35016" sId="5">
    <oc r="E27">
      <v>4845</v>
    </oc>
    <nc r="E27"/>
  </rcc>
  <rcc rId="35017" sId="5">
    <oc r="E28">
      <v>6960</v>
    </oc>
    <nc r="E28"/>
  </rcc>
  <rcc rId="35018" sId="5">
    <oc r="E29">
      <v>23125</v>
    </oc>
    <nc r="E29"/>
  </rcc>
  <rcc rId="35019" sId="5">
    <oc r="E30">
      <v>62695</v>
    </oc>
    <nc r="E30"/>
  </rcc>
  <rcc rId="35020" sId="5">
    <oc r="E31">
      <v>20690</v>
    </oc>
    <nc r="E31"/>
  </rcc>
  <rcc rId="35021" sId="5">
    <oc r="E32">
      <v>19425</v>
    </oc>
    <nc r="E32"/>
  </rcc>
  <rcc rId="35022" sId="5">
    <oc r="E33">
      <v>55725</v>
    </oc>
    <nc r="E33"/>
  </rcc>
  <rcc rId="35023" sId="5">
    <oc r="E34">
      <v>14150</v>
    </oc>
    <nc r="E34"/>
  </rcc>
  <rcc rId="35024" sId="5">
    <oc r="E35">
      <v>11050</v>
    </oc>
    <nc r="E35"/>
  </rcc>
  <rcc rId="35025" sId="5">
    <oc r="E36">
      <v>70505</v>
    </oc>
    <nc r="E36"/>
  </rcc>
  <rcc rId="35026" sId="5">
    <oc r="E37">
      <v>27770</v>
    </oc>
    <nc r="E37"/>
  </rcc>
  <rcc rId="35027" sId="5">
    <oc r="E38">
      <v>93085</v>
    </oc>
    <nc r="E38"/>
  </rcc>
  <rcc rId="35028" sId="5">
    <oc r="E39">
      <v>12825</v>
    </oc>
    <nc r="E39"/>
  </rcc>
  <rcc rId="35029" sId="5">
    <oc r="E40">
      <v>65370</v>
    </oc>
    <nc r="E40"/>
  </rcc>
  <rcc rId="35030" sId="5">
    <oc r="E41">
      <v>19840</v>
    </oc>
    <nc r="E41"/>
  </rcc>
  <rcc rId="35031" sId="5">
    <oc r="E42">
      <v>109060</v>
    </oc>
    <nc r="E42"/>
  </rcc>
  <rcc rId="35032" sId="5">
    <oc r="E43">
      <v>14730</v>
    </oc>
    <nc r="E43"/>
  </rcc>
  <rcc rId="35033" sId="5">
    <oc r="E44">
      <v>23680</v>
    </oc>
    <nc r="E44"/>
  </rcc>
  <rcc rId="35034" sId="5">
    <oc r="E45">
      <v>20605</v>
    </oc>
    <nc r="E45"/>
  </rcc>
  <rcc rId="35035" sId="5">
    <oc r="E46">
      <v>690</v>
    </oc>
    <nc r="E46"/>
  </rcc>
  <rcc rId="35036" sId="5">
    <oc r="E47">
      <v>11915</v>
    </oc>
    <nc r="E47"/>
  </rcc>
  <rcc rId="35037" sId="5">
    <oc r="E48">
      <v>25740</v>
    </oc>
    <nc r="E48"/>
  </rcc>
  <rcc rId="35038" sId="5">
    <oc r="E49">
      <v>35295</v>
    </oc>
    <nc r="E49"/>
  </rcc>
  <rcc rId="35039" sId="5">
    <oc r="E50">
      <v>19760</v>
    </oc>
    <nc r="E50"/>
  </rcc>
  <rcc rId="35040" sId="5">
    <oc r="E51">
      <v>2920</v>
    </oc>
    <nc r="E51"/>
  </rcc>
  <rcc rId="35041" sId="5">
    <oc r="E52">
      <v>23045</v>
    </oc>
    <nc r="E52"/>
  </rcc>
  <rcc rId="35042" sId="5">
    <oc r="E53">
      <v>36900</v>
    </oc>
    <nc r="E53"/>
  </rcc>
  <rcc rId="35043" sId="5">
    <oc r="E54">
      <v>43200</v>
    </oc>
    <nc r="E54"/>
  </rcc>
  <rcc rId="35044" sId="5">
    <oc r="E55">
      <v>9040</v>
    </oc>
    <nc r="E55"/>
  </rcc>
  <rcc rId="35045" sId="5">
    <oc r="E56">
      <v>266325</v>
    </oc>
    <nc r="E56"/>
  </rcc>
  <rcc rId="35046" sId="5">
    <oc r="E57">
      <v>32435</v>
    </oc>
    <nc r="E57"/>
  </rcc>
  <rcc rId="35047" sId="5">
    <oc r="E58">
      <v>9395</v>
    </oc>
    <nc r="E58"/>
  </rcc>
  <rcc rId="35048" sId="5">
    <oc r="E59">
      <v>67170</v>
    </oc>
    <nc r="E59"/>
  </rcc>
  <rcc rId="35049" sId="5">
    <oc r="E61">
      <v>4070</v>
    </oc>
    <nc r="E61"/>
  </rcc>
  <rcc rId="35050" sId="5">
    <oc r="E62">
      <v>9085</v>
    </oc>
    <nc r="E62"/>
  </rcc>
  <rcc rId="35051" sId="5">
    <oc r="E63">
      <v>1960</v>
    </oc>
    <nc r="E63"/>
  </rcc>
  <rcc rId="35052" sId="5">
    <oc r="E64">
      <v>20295</v>
    </oc>
    <nc r="E64"/>
  </rcc>
  <rcc rId="35053" sId="5">
    <oc r="E65">
      <v>7305</v>
    </oc>
    <nc r="E65"/>
  </rcc>
  <rcc rId="35054" sId="5">
    <oc r="E66">
      <v>24030</v>
    </oc>
    <nc r="E66"/>
  </rcc>
  <rcc rId="35055" sId="5">
    <oc r="E67">
      <v>30910</v>
    </oc>
    <nc r="E67"/>
  </rcc>
  <rcc rId="35056" sId="5">
    <oc r="E68">
      <v>6055</v>
    </oc>
    <nc r="E68"/>
  </rcc>
  <rcc rId="35057" sId="5">
    <oc r="E70">
      <v>20725</v>
    </oc>
    <nc r="E70"/>
  </rcc>
  <rcc rId="35058" sId="5">
    <oc r="E71">
      <v>36860</v>
    </oc>
    <nc r="E71"/>
  </rcc>
  <rcc rId="35059" sId="5">
    <oc r="E72">
      <v>33730</v>
    </oc>
    <nc r="E72"/>
  </rcc>
  <rcc rId="35060" sId="5">
    <oc r="E73">
      <v>3945</v>
    </oc>
    <nc r="E73"/>
  </rcc>
  <rcc rId="35061" sId="5">
    <oc r="E74">
      <v>7945</v>
    </oc>
    <nc r="E74"/>
  </rcc>
  <rcc rId="35062" sId="5">
    <oc r="E75">
      <v>6000</v>
    </oc>
    <nc r="E75"/>
  </rcc>
  <rcc rId="35063" sId="5">
    <oc r="E76">
      <v>60595</v>
    </oc>
    <nc r="E76"/>
  </rcc>
  <rcc rId="35064" sId="5">
    <oc r="E77">
      <v>12670</v>
    </oc>
    <nc r="E77"/>
  </rcc>
  <rcc rId="35065" sId="5">
    <oc r="E78">
      <v>12445</v>
    </oc>
    <nc r="E78"/>
  </rcc>
  <rcc rId="35066" sId="5">
    <oc r="E79">
      <v>9680</v>
    </oc>
    <nc r="E79"/>
  </rcc>
  <rcc rId="35067" sId="5">
    <oc r="E80">
      <v>8210</v>
    </oc>
    <nc r="E80"/>
  </rcc>
  <rcc rId="35068" sId="5">
    <oc r="E81">
      <v>10885</v>
    </oc>
    <nc r="E81"/>
  </rcc>
  <rcc rId="35069" sId="5">
    <oc r="E82">
      <v>2370</v>
    </oc>
    <nc r="E82"/>
  </rcc>
  <rcc rId="35070" sId="5">
    <oc r="E83">
      <v>15935</v>
    </oc>
    <nc r="E83"/>
  </rcc>
  <rcc rId="35071" sId="5">
    <oc r="E84">
      <v>205</v>
    </oc>
    <nc r="E84"/>
  </rcc>
  <rcc rId="35072" sId="5">
    <oc r="E85">
      <v>25995</v>
    </oc>
    <nc r="E85"/>
  </rcc>
  <rcc rId="35073" sId="5">
    <oc r="E86">
      <v>27505</v>
    </oc>
    <nc r="E86"/>
  </rcc>
  <rcc rId="35074" sId="5">
    <oc r="E87">
      <v>8970</v>
    </oc>
    <nc r="E87"/>
  </rcc>
  <rcc rId="35075" sId="5">
    <oc r="E88">
      <v>3140</v>
    </oc>
    <nc r="E88"/>
  </rcc>
  <rcc rId="35076" sId="5">
    <oc r="E89">
      <v>40825</v>
    </oc>
    <nc r="E89"/>
  </rcc>
  <rcc rId="35077" sId="5">
    <oc r="E90">
      <v>27610</v>
    </oc>
    <nc r="E90"/>
  </rcc>
  <rcc rId="35078" sId="5">
    <oc r="E91">
      <v>69040</v>
    </oc>
    <nc r="E91"/>
  </rcc>
  <rcc rId="35079" sId="5">
    <oc r="E92">
      <v>41125</v>
    </oc>
    <nc r="E92"/>
  </rcc>
  <rcc rId="35080" sId="5">
    <oc r="E94">
      <v>2625</v>
    </oc>
    <nc r="E94"/>
  </rcc>
  <rcc rId="35081" sId="5">
    <oc r="E95">
      <v>21550</v>
    </oc>
    <nc r="E95"/>
  </rcc>
  <rcc rId="35082" sId="5">
    <oc r="E96">
      <v>9285</v>
    </oc>
    <nc r="E96"/>
  </rcc>
  <rcc rId="35083" sId="5">
    <oc r="E97">
      <v>35225</v>
    </oc>
    <nc r="E97"/>
  </rcc>
  <rcc rId="35084" sId="5">
    <oc r="E98">
      <v>8825</v>
    </oc>
    <nc r="E98"/>
  </rcc>
  <rcc rId="35085" sId="5">
    <oc r="E99">
      <v>47305</v>
    </oc>
    <nc r="E99"/>
  </rcc>
  <rcc rId="35086" sId="5">
    <oc r="E100">
      <v>31670</v>
    </oc>
    <nc r="E100"/>
  </rcc>
  <rcc rId="35087" sId="5">
    <oc r="E101">
      <v>32935</v>
    </oc>
    <nc r="E101"/>
  </rcc>
  <rcc rId="35088" sId="5">
    <oc r="E102">
      <v>18420</v>
    </oc>
    <nc r="E102"/>
  </rcc>
  <rcc rId="35089" sId="5">
    <oc r="E103">
      <v>15375</v>
    </oc>
    <nc r="E103"/>
  </rcc>
  <rcc rId="35090" sId="5">
    <oc r="E104">
      <v>24335</v>
    </oc>
    <nc r="E104"/>
  </rcc>
  <rcc rId="35091" sId="5">
    <oc r="E105">
      <v>4800</v>
    </oc>
    <nc r="E105"/>
  </rcc>
  <rcc rId="35092" sId="5">
    <oc r="E106">
      <v>9880</v>
    </oc>
    <nc r="E106"/>
  </rcc>
  <rcc rId="35093" sId="5">
    <oc r="E107">
      <v>5480</v>
    </oc>
    <nc r="E107"/>
  </rcc>
  <rcc rId="35094" sId="5">
    <oc r="E108">
      <v>99005</v>
    </oc>
    <nc r="E108"/>
  </rcc>
  <rcc rId="35095" sId="5">
    <oc r="E109">
      <v>35305</v>
    </oc>
    <nc r="E109"/>
  </rcc>
  <rcc rId="35096" sId="5">
    <oc r="E110">
      <v>16105</v>
    </oc>
    <nc r="E110"/>
  </rcc>
  <rcc rId="35097" sId="5">
    <oc r="E111">
      <v>29045</v>
    </oc>
    <nc r="E111"/>
  </rcc>
  <rcc rId="35098" sId="5">
    <oc r="E112">
      <v>6095</v>
    </oc>
    <nc r="E112"/>
  </rcc>
  <rcc rId="35099" sId="5">
    <oc r="E113">
      <v>19990</v>
    </oc>
    <nc r="E113"/>
  </rcc>
  <rcc rId="35100" sId="5">
    <oc r="E114">
      <v>12890</v>
    </oc>
    <nc r="E114"/>
  </rcc>
  <rcc rId="35101" sId="5">
    <oc r="E115">
      <v>48130</v>
    </oc>
    <nc r="E115"/>
  </rcc>
  <rcc rId="35102" sId="5">
    <oc r="E116">
      <v>37050</v>
    </oc>
    <nc r="E116"/>
  </rcc>
  <rcc rId="35103" sId="5">
    <oc r="E117">
      <v>97790</v>
    </oc>
    <nc r="E117"/>
  </rcc>
  <rcc rId="35104" sId="5">
    <oc r="E118">
      <v>41950</v>
    </oc>
    <nc r="E118"/>
  </rcc>
  <rcc rId="35105" sId="5">
    <oc r="E119">
      <v>3040</v>
    </oc>
    <nc r="E119"/>
  </rcc>
  <rcc rId="35106" sId="5">
    <oc r="E120">
      <v>88050</v>
    </oc>
    <nc r="E120"/>
  </rcc>
  <rcc rId="35107" sId="5">
    <oc r="E121">
      <v>84700</v>
    </oc>
    <nc r="E121"/>
  </rcc>
  <rcc rId="35108" sId="5">
    <oc r="E122">
      <v>16160</v>
    </oc>
    <nc r="E122"/>
  </rcc>
  <rcc rId="35109" sId="5">
    <oc r="E123">
      <v>5510</v>
    </oc>
    <nc r="E123"/>
  </rcc>
  <rcc rId="35110" sId="5">
    <oc r="E124">
      <v>9200</v>
    </oc>
    <nc r="E124"/>
  </rcc>
  <rcc rId="35111" sId="5">
    <oc r="E125">
      <v>10740</v>
    </oc>
    <nc r="E125"/>
  </rcc>
  <rcc rId="35112" sId="5">
    <oc r="E126">
      <v>32540</v>
    </oc>
    <nc r="E126"/>
  </rcc>
  <rcc rId="35113" sId="5">
    <oc r="E127">
      <v>63820</v>
    </oc>
    <nc r="E127"/>
  </rcc>
  <rcc rId="35114" sId="5">
    <oc r="E128">
      <v>11395</v>
    </oc>
    <nc r="E128"/>
  </rcc>
  <rcc rId="35115" sId="5">
    <oc r="E129">
      <v>16460</v>
    </oc>
    <nc r="E129"/>
  </rcc>
  <rcc rId="35116" sId="5">
    <oc r="E130">
      <v>12540</v>
    </oc>
    <nc r="E130"/>
  </rcc>
  <rcc rId="35117" sId="5">
    <oc r="E131">
      <v>8815</v>
    </oc>
    <nc r="E131"/>
  </rcc>
  <rcc rId="35118" sId="5">
    <oc r="E132">
      <v>10060</v>
    </oc>
    <nc r="E132"/>
  </rcc>
  <rcc rId="35119" sId="5">
    <oc r="E133">
      <v>19590</v>
    </oc>
    <nc r="E133"/>
  </rcc>
  <rcc rId="35120" sId="5">
    <oc r="E134">
      <v>19205</v>
    </oc>
    <nc r="E134"/>
  </rcc>
  <rcc rId="35121" sId="5">
    <oc r="E135">
      <v>31785</v>
    </oc>
    <nc r="E135"/>
  </rcc>
  <rcc rId="35122" sId="5">
    <oc r="E136">
      <v>60180</v>
    </oc>
    <nc r="E136"/>
  </rcc>
  <rcc rId="35123" sId="5">
    <oc r="E137">
      <v>30125</v>
    </oc>
    <nc r="E137"/>
  </rcc>
  <rcc rId="35124" sId="5">
    <oc r="E138">
      <v>29995</v>
    </oc>
    <nc r="E138"/>
  </rcc>
  <rcc rId="35125" sId="5">
    <oc r="E139">
      <v>41395</v>
    </oc>
    <nc r="E139"/>
  </rcc>
  <rcc rId="35126" sId="5">
    <oc r="E140">
      <v>19870</v>
    </oc>
    <nc r="E140"/>
  </rcc>
  <rcc rId="35127" sId="5">
    <oc r="E141">
      <v>9780</v>
    </oc>
    <nc r="E141"/>
  </rcc>
  <rcc rId="35128" sId="5">
    <oc r="E142">
      <v>28440</v>
    </oc>
    <nc r="E142"/>
  </rcc>
  <rcc rId="35129" sId="5">
    <oc r="E143">
      <v>42220</v>
    </oc>
    <nc r="E143"/>
  </rcc>
  <rcc rId="35130" sId="5">
    <oc r="E144">
      <v>59690</v>
    </oc>
    <nc r="E144"/>
  </rcc>
  <rcc rId="35131" sId="5">
    <oc r="E145">
      <v>11565</v>
    </oc>
    <nc r="E145"/>
  </rcc>
  <rcc rId="35132" sId="5">
    <oc r="E146">
      <v>13480</v>
    </oc>
    <nc r="E146"/>
  </rcc>
  <rcc rId="35133" sId="5">
    <oc r="E147">
      <v>31495</v>
    </oc>
    <nc r="E147"/>
  </rcc>
  <rcc rId="35134" sId="5">
    <oc r="E148">
      <v>13880</v>
    </oc>
    <nc r="E148"/>
  </rcc>
  <rcc rId="35135" sId="5">
    <oc r="E149">
      <v>40870</v>
    </oc>
    <nc r="E149"/>
  </rcc>
  <rcc rId="35136" sId="5">
    <oc r="E150">
      <v>39620</v>
    </oc>
    <nc r="E150"/>
  </rcc>
  <rcc rId="35137" sId="5">
    <oc r="E151">
      <v>45965</v>
    </oc>
    <nc r="E151"/>
  </rcc>
  <rcc rId="35138" sId="5">
    <oc r="E152">
      <v>24130</v>
    </oc>
    <nc r="E152"/>
  </rcc>
  <rcc rId="35139" sId="5">
    <oc r="E153">
      <v>1405</v>
    </oc>
    <nc r="E153"/>
  </rcc>
  <rcc rId="35140" sId="5">
    <oc r="E154">
      <v>29565</v>
    </oc>
    <nc r="E154"/>
  </rcc>
  <rcc rId="35141" sId="5">
    <oc r="E155">
      <v>79170</v>
    </oc>
    <nc r="E155"/>
  </rcc>
  <rcc rId="35142" sId="5">
    <oc r="E156">
      <v>26205</v>
    </oc>
    <nc r="E156"/>
  </rcc>
  <rcc rId="35143" sId="5">
    <oc r="E157">
      <v>37750</v>
    </oc>
    <nc r="E157"/>
  </rcc>
  <rcc rId="35144" sId="5">
    <oc r="E158">
      <v>5805</v>
    </oc>
    <nc r="E158"/>
  </rcc>
  <rcc rId="35145" sId="5">
    <oc r="E159">
      <v>8235</v>
    </oc>
    <nc r="E159"/>
  </rcc>
  <rcc rId="35146" sId="5">
    <oc r="E160">
      <v>15770</v>
    </oc>
    <nc r="E160"/>
  </rcc>
  <rcc rId="35147" sId="5">
    <oc r="E161">
      <v>92425</v>
    </oc>
    <nc r="E161"/>
  </rcc>
  <rcc rId="35148" sId="5">
    <oc r="E162">
      <v>75670</v>
    </oc>
    <nc r="E162"/>
  </rcc>
  <rcc rId="35149" sId="5">
    <oc r="E163">
      <v>21520</v>
    </oc>
    <nc r="E163"/>
  </rcc>
  <rcc rId="35150" sId="5">
    <oc r="E164">
      <v>46630</v>
    </oc>
    <nc r="E164"/>
  </rcc>
  <rcc rId="35151" sId="5">
    <oc r="E166">
      <v>24215</v>
    </oc>
    <nc r="E166"/>
  </rcc>
  <rcc rId="35152" sId="5">
    <oc r="E167">
      <v>1730</v>
    </oc>
    <nc r="E167"/>
  </rcc>
  <rcc rId="35153" sId="5">
    <oc r="E168">
      <v>13890</v>
    </oc>
    <nc r="E168"/>
  </rcc>
  <rcc rId="35154" sId="5">
    <oc r="E169">
      <v>13455</v>
    </oc>
    <nc r="E169"/>
  </rcc>
  <rcc rId="35155" sId="5">
    <oc r="E170">
      <v>11590</v>
    </oc>
    <nc r="E170"/>
  </rcc>
  <rcc rId="35156" sId="5">
    <oc r="E171">
      <v>72120</v>
    </oc>
    <nc r="E171"/>
  </rcc>
  <rcc rId="35157" sId="5">
    <oc r="E172">
      <v>41105</v>
    </oc>
    <nc r="E172"/>
  </rcc>
  <rcc rId="35158" sId="5">
    <oc r="E173">
      <v>20670</v>
    </oc>
    <nc r="E173"/>
  </rcc>
  <rcc rId="35159" sId="5">
    <oc r="E174">
      <v>10925</v>
    </oc>
    <nc r="E174"/>
  </rcc>
  <rcc rId="35160" sId="5">
    <oc r="E175">
      <v>54340</v>
    </oc>
    <nc r="E175"/>
  </rcc>
  <rcc rId="35161" sId="5">
    <oc r="E176">
      <v>45735</v>
    </oc>
    <nc r="E176"/>
  </rcc>
  <rcc rId="35162" sId="5">
    <oc r="E177">
      <v>35015</v>
    </oc>
    <nc r="E177"/>
  </rcc>
  <rcc rId="35163" sId="5">
    <oc r="E179">
      <v>50765</v>
    </oc>
    <nc r="E179"/>
  </rcc>
  <rcc rId="35164" sId="5">
    <oc r="E180">
      <v>39765</v>
    </oc>
    <nc r="E180"/>
  </rcc>
  <rcc rId="35165" sId="5">
    <oc r="E181">
      <v>11015</v>
    </oc>
    <nc r="E181"/>
  </rcc>
  <rcc rId="35166" sId="5">
    <oc r="E182">
      <v>9705</v>
    </oc>
    <nc r="E182"/>
  </rcc>
  <rcc rId="35167" sId="5">
    <oc r="E183">
      <v>32295</v>
    </oc>
    <nc r="E183"/>
  </rcc>
  <rcc rId="35168" sId="5">
    <oc r="E184">
      <v>24395</v>
    </oc>
    <nc r="E184"/>
  </rcc>
  <rcc rId="35169" sId="5">
    <oc r="E185">
      <v>11385</v>
    </oc>
    <nc r="E185"/>
  </rcc>
  <rcc rId="35170" sId="5">
    <oc r="E186">
      <v>20030</v>
    </oc>
    <nc r="E186"/>
  </rcc>
  <rcc rId="35171" sId="5">
    <oc r="E187">
      <v>40845</v>
    </oc>
    <nc r="E187"/>
  </rcc>
  <rcc rId="35172" sId="5">
    <oc r="E188">
      <v>13935</v>
    </oc>
    <nc r="E188"/>
  </rcc>
  <rcc rId="35173" sId="5">
    <oc r="E189">
      <v>124855</v>
    </oc>
    <nc r="E189"/>
  </rcc>
  <rcc rId="35174" sId="5">
    <oc r="E190">
      <v>8595</v>
    </oc>
    <nc r="E190"/>
  </rcc>
  <rcc rId="35175" sId="5">
    <oc r="E191">
      <v>27720</v>
    </oc>
    <nc r="E191"/>
  </rcc>
  <rcc rId="35176" sId="5">
    <oc r="E192">
      <v>34600</v>
    </oc>
    <nc r="E192"/>
  </rcc>
  <rcc rId="35177" sId="5">
    <oc r="E193">
      <v>28395</v>
    </oc>
    <nc r="E193"/>
  </rcc>
  <rcc rId="35178" sId="5">
    <oc r="E194">
      <v>10225</v>
    </oc>
    <nc r="E194"/>
  </rcc>
  <rcc rId="35179" sId="5">
    <oc r="E195">
      <v>10495</v>
    </oc>
    <nc r="E195"/>
  </rcc>
  <rcc rId="35180" sId="5">
    <oc r="E196">
      <v>24090</v>
    </oc>
    <nc r="E196"/>
  </rcc>
  <rcc rId="35181" sId="5">
    <oc r="E197">
      <v>9965</v>
    </oc>
    <nc r="E197"/>
  </rcc>
  <rcc rId="35182" sId="5">
    <oc r="E198">
      <v>18610</v>
    </oc>
    <nc r="E198"/>
  </rcc>
  <rcc rId="35183" sId="5">
    <oc r="E199">
      <v>16500</v>
    </oc>
    <nc r="E199"/>
  </rcc>
  <rcc rId="35184" sId="5">
    <oc r="E200">
      <v>23010</v>
    </oc>
    <nc r="E200"/>
  </rcc>
  <rcc rId="35185" sId="5">
    <oc r="E201">
      <v>16775</v>
    </oc>
    <nc r="E201"/>
  </rcc>
  <rcc rId="35186" sId="16" numFmtId="19">
    <oc r="D2">
      <v>45160</v>
    </oc>
    <nc r="D2">
      <v>45192</v>
    </nc>
  </rcc>
  <rcc rId="35187" sId="16" numFmtId="19">
    <oc r="E2">
      <v>45191</v>
    </oc>
    <nc r="E2">
      <v>45222</v>
    </nc>
  </rcc>
  <rcc rId="35188" sId="16">
    <oc r="F1" t="inlineStr">
      <is>
        <t>Сентябрь</t>
      </is>
    </oc>
    <nc r="F1" t="inlineStr">
      <is>
        <t>Октябрь</t>
      </is>
    </nc>
  </rcc>
  <rcc rId="35189" sId="16">
    <oc r="D4">
      <v>989</v>
    </oc>
    <nc r="D4">
      <v>1012</v>
    </nc>
  </rcc>
  <rcc rId="35190" sId="16">
    <oc r="D8">
      <v>834</v>
    </oc>
    <nc r="D8">
      <v>854</v>
    </nc>
  </rcc>
  <rcc rId="35191" sId="16">
    <oc r="D9">
      <v>1660</v>
    </oc>
    <nc r="D9">
      <v>1678</v>
    </nc>
  </rcc>
  <rcc rId="35192" sId="16">
    <oc r="D11">
      <v>26950</v>
    </oc>
    <nc r="D11">
      <v>27050</v>
    </nc>
  </rcc>
  <rcc rId="35193" sId="16">
    <oc r="D12">
      <v>16632</v>
    </oc>
    <nc r="D12">
      <v>16727</v>
    </nc>
  </rcc>
  <rcc rId="35194" sId="16">
    <oc r="D13">
      <v>24764</v>
    </oc>
    <nc r="D13">
      <v>24849</v>
    </nc>
  </rcc>
  <rcc rId="35195" sId="16">
    <oc r="D16">
      <v>8112</v>
    </oc>
    <nc r="D16">
      <v>8122</v>
    </nc>
  </rcc>
  <rcc rId="35196" sId="16">
    <oc r="D18">
      <v>2919</v>
    </oc>
    <nc r="D18">
      <v>3295</v>
    </nc>
  </rcc>
  <rcc rId="35197" sId="16">
    <oc r="D19">
      <v>20005</v>
    </oc>
    <nc r="D19">
      <v>20030</v>
    </nc>
  </rcc>
  <rcc rId="35198" sId="16">
    <oc r="D21">
      <v>688</v>
    </oc>
    <nc r="D21">
      <v>703</v>
    </nc>
  </rcc>
  <rcc rId="35199" sId="16">
    <oc r="D25">
      <v>77138</v>
    </oc>
    <nc r="D25">
      <v>77660</v>
    </nc>
  </rcc>
  <rcc rId="35200" sId="16">
    <oc r="D26">
      <v>17724</v>
    </oc>
    <nc r="D26">
      <v>18490</v>
    </nc>
  </rcc>
  <rcc rId="35201" sId="16">
    <oc r="E4">
      <v>1012</v>
    </oc>
    <nc r="E4"/>
  </rcc>
  <rcc rId="35202" sId="16">
    <oc r="E7">
      <v>10326</v>
    </oc>
    <nc r="E7"/>
  </rcc>
  <rcc rId="35203" sId="16">
    <oc r="E8">
      <v>854</v>
    </oc>
    <nc r="E8"/>
  </rcc>
  <rcc rId="35204" sId="16">
    <oc r="E9">
      <v>1678</v>
    </oc>
    <nc r="E9"/>
  </rcc>
  <rcc rId="35205" sId="16">
    <oc r="E11">
      <v>27050</v>
    </oc>
    <nc r="E11"/>
  </rcc>
  <rcc rId="35206" sId="16">
    <oc r="E12">
      <v>16727</v>
    </oc>
    <nc r="E12"/>
  </rcc>
  <rcc rId="35207" sId="16">
    <oc r="E13">
      <v>24849</v>
    </oc>
    <nc r="E13"/>
  </rcc>
  <rcc rId="35208" sId="16">
    <oc r="E15">
      <v>1384</v>
    </oc>
    <nc r="E15"/>
  </rcc>
  <rcc rId="35209" sId="16">
    <oc r="E16">
      <v>8122</v>
    </oc>
    <nc r="E16"/>
  </rcc>
  <rcc rId="35210" sId="16">
    <oc r="E17">
      <v>27559</v>
    </oc>
    <nc r="E17"/>
  </rcc>
  <rcc rId="35211" sId="16">
    <oc r="E18">
      <v>3295</v>
    </oc>
    <nc r="E18"/>
  </rcc>
  <rcc rId="35212" sId="16">
    <oc r="E19">
      <v>20030</v>
    </oc>
    <nc r="E19"/>
  </rcc>
  <rcc rId="35213" sId="16">
    <oc r="E20">
      <v>40926</v>
    </oc>
    <nc r="E20"/>
  </rcc>
  <rcc rId="35214" sId="16">
    <oc r="E21">
      <v>703</v>
    </oc>
    <nc r="E21"/>
  </rcc>
  <rcc rId="35215" sId="16">
    <oc r="E24">
      <v>26753</v>
    </oc>
    <nc r="E24"/>
  </rcc>
  <rcc rId="35216" sId="16">
    <oc r="E25">
      <v>77660</v>
    </oc>
    <nc r="E25"/>
  </rcc>
  <rcc rId="35217" sId="16">
    <oc r="E26">
      <v>18490</v>
    </oc>
    <nc r="E26"/>
  </rcc>
  <rcc rId="35218" sId="10">
    <oc r="A2" t="inlineStr">
      <is>
        <t>Сентябрь 2023 года</t>
      </is>
    </oc>
    <nc r="A2" t="inlineStr">
      <is>
        <t>Октябрь 2023 года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232" sId="16">
    <nc r="E4">
      <v>1034</v>
    </nc>
  </rcc>
  <rcc rId="35233" sId="16">
    <nc r="E7">
      <v>10326</v>
    </nc>
  </rcc>
  <rcc rId="35234" sId="16">
    <nc r="E8">
      <v>875</v>
    </nc>
  </rcc>
  <rcc rId="35235" sId="16">
    <nc r="E11">
      <v>27150</v>
    </nc>
  </rcc>
  <rcc rId="35236" sId="16">
    <nc r="E15">
      <v>1384</v>
    </nc>
  </rcc>
  <rcc rId="35237" sId="16">
    <nc r="E16">
      <v>8132</v>
    </nc>
  </rcc>
  <rcc rId="35238" sId="16">
    <nc r="E17">
      <v>27559</v>
    </nc>
  </rcc>
  <rcc rId="35239" sId="16">
    <nc r="E18">
      <v>3732</v>
    </nc>
  </rcc>
  <rcc rId="35240" sId="16">
    <nc r="E19">
      <v>20030</v>
    </nc>
  </rcc>
  <rcc rId="35241" sId="16">
    <nc r="E21">
      <v>718</v>
    </nc>
  </rcc>
  <rcc rId="35242" sId="16">
    <nc r="E24">
      <v>26753</v>
    </nc>
  </rcc>
  <rcc rId="35243" sId="16">
    <nc r="E25">
      <v>78169</v>
    </nc>
  </rcc>
  <rcc rId="35244" sId="16">
    <nc r="E26">
      <v>19202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411" sId="1">
    <oc r="A2" t="inlineStr">
      <is>
        <t>по потреблению электроэнергии за период с  23.05.2023г. по  23.06.2023г.</t>
      </is>
    </oc>
    <nc r="A2" t="inlineStr">
      <is>
        <t>по потреблению электроэнергии за период с  24.06.2023г. по  21.07.2023г.</t>
      </is>
    </nc>
  </rcc>
  <rcc rId="30412" sId="2">
    <oc r="E2" t="inlineStr">
      <is>
        <t>Июнь</t>
      </is>
    </oc>
    <nc r="E2" t="inlineStr">
      <is>
        <t>Июль</t>
      </is>
    </nc>
  </rcc>
  <rcc rId="30413" sId="2">
    <oc r="D7">
      <v>22865</v>
    </oc>
    <nc r="D7">
      <v>23005</v>
    </nc>
  </rcc>
  <rcc rId="30414" sId="2">
    <oc r="D8">
      <v>20035</v>
    </oc>
    <nc r="D8">
      <v>20300</v>
    </nc>
  </rcc>
  <rcc rId="30415" sId="2">
    <oc r="D9">
      <v>24085</v>
    </oc>
    <nc r="D9">
      <v>24585</v>
    </nc>
  </rcc>
  <rcc rId="30416" sId="2">
    <oc r="D10">
      <v>110585</v>
    </oc>
    <nc r="D10">
      <v>110635</v>
    </nc>
  </rcc>
  <rcc rId="30417" sId="2">
    <oc r="D11">
      <v>26605</v>
    </oc>
    <nc r="D11">
      <v>26765</v>
    </nc>
  </rcc>
  <rcc rId="30418" sId="2">
    <oc r="D12">
      <v>20170</v>
    </oc>
    <nc r="D12">
      <v>20255</v>
    </nc>
  </rcc>
  <rcc rId="30419" sId="2">
    <oc r="D13">
      <v>29880</v>
    </oc>
    <nc r="D13">
      <v>30565</v>
    </nc>
  </rcc>
  <rcc rId="30420" sId="2">
    <oc r="D14">
      <v>21100</v>
    </oc>
    <nc r="D14">
      <v>21280</v>
    </nc>
  </rcc>
  <rcc rId="30421" sId="2">
    <oc r="D15">
      <v>39875</v>
    </oc>
    <nc r="D15">
      <v>40370</v>
    </nc>
  </rcc>
  <rcc rId="30422" sId="2">
    <oc r="D16">
      <v>43375</v>
    </oc>
    <nc r="D16">
      <v>43410</v>
    </nc>
  </rcc>
  <rcc rId="30423" sId="2">
    <oc r="D17">
      <v>33410</v>
    </oc>
    <nc r="D17">
      <v>34075</v>
    </nc>
  </rcc>
  <rcc rId="30424" sId="2">
    <oc r="D18">
      <v>16245</v>
    </oc>
    <nc r="D18">
      <v>16470</v>
    </nc>
  </rcc>
  <rcc rId="30425" sId="2">
    <oc r="D19">
      <v>2510</v>
    </oc>
    <nc r="D19">
      <v>2575</v>
    </nc>
  </rcc>
  <rcc rId="30426" sId="2">
    <oc r="D20">
      <v>2355</v>
    </oc>
    <nc r="D20">
      <v>2430</v>
    </nc>
  </rcc>
  <rcc rId="30427" sId="2">
    <oc r="D21">
      <v>27850</v>
    </oc>
    <nc r="D21">
      <v>28270</v>
    </nc>
  </rcc>
  <rcc rId="30428" sId="2">
    <oc r="D22">
      <v>6975</v>
    </oc>
    <nc r="D22">
      <v>7120</v>
    </nc>
  </rcc>
  <rcc rId="30429" sId="2">
    <oc r="D23">
      <v>615</v>
    </oc>
    <nc r="D23">
      <v>720</v>
    </nc>
  </rcc>
  <rcc rId="30430" sId="2">
    <oc r="D24">
      <v>7855</v>
    </oc>
    <nc r="D24">
      <v>8085</v>
    </nc>
  </rcc>
  <rcc rId="30431" sId="2">
    <oc r="D25">
      <v>14060</v>
    </oc>
    <nc r="D25">
      <v>14180</v>
    </nc>
  </rcc>
  <rcc rId="30432" sId="2">
    <oc r="D26">
      <v>12905</v>
    </oc>
    <nc r="D26">
      <v>13135</v>
    </nc>
  </rcc>
  <rcc rId="30433" sId="2">
    <oc r="D27">
      <v>49600</v>
    </oc>
    <nc r="D27">
      <v>49890</v>
    </nc>
  </rcc>
  <rcc rId="30434" sId="2">
    <oc r="D28">
      <v>11950</v>
    </oc>
    <nc r="D28">
      <v>11975</v>
    </nc>
  </rcc>
  <rcc rId="30435" sId="2">
    <oc r="D29">
      <v>62430</v>
    </oc>
    <nc r="D29">
      <v>62835</v>
    </nc>
  </rcc>
  <rcc rId="30436" sId="2">
    <oc r="D30">
      <v>7965</v>
    </oc>
    <nc r="D30">
      <v>8205</v>
    </nc>
  </rcc>
  <rcc rId="30437" sId="2">
    <oc r="D31">
      <v>2410</v>
    </oc>
    <nc r="D31">
      <v>2415</v>
    </nc>
  </rcc>
  <rcc rId="30438" sId="2">
    <oc r="D32">
      <v>25240</v>
    </oc>
    <nc r="D32">
      <v>25450</v>
    </nc>
  </rcc>
  <rcc rId="30439" sId="2">
    <oc r="D34">
      <v>47180</v>
    </oc>
    <nc r="D34">
      <v>47780</v>
    </nc>
  </rcc>
  <rcc rId="30440" sId="2">
    <oc r="D35">
      <v>55920</v>
    </oc>
    <nc r="D35">
      <v>56110</v>
    </nc>
  </rcc>
  <rcc rId="30441" sId="2">
    <oc r="D36">
      <v>13960</v>
    </oc>
    <nc r="D36">
      <v>14170</v>
    </nc>
  </rcc>
  <rcc rId="30442" sId="2">
    <oc r="D37">
      <v>35505</v>
    </oc>
    <nc r="D37">
      <v>35885</v>
    </nc>
  </rcc>
  <rcc rId="30443" sId="2">
    <oc r="D38">
      <v>41180</v>
    </oc>
    <nc r="D38">
      <v>41815</v>
    </nc>
  </rcc>
  <rcc rId="30444" sId="2">
    <oc r="D39">
      <v>30785</v>
    </oc>
    <nc r="D39">
      <v>31110</v>
    </nc>
  </rcc>
  <rcc rId="30445" sId="2">
    <oc r="D40">
      <v>29220</v>
    </oc>
    <nc r="D40">
      <v>29480</v>
    </nc>
  </rcc>
  <rcc rId="30446" sId="2">
    <oc r="D41">
      <v>30745</v>
    </oc>
    <nc r="D41">
      <v>31090</v>
    </nc>
  </rcc>
  <rcc rId="30447" sId="2">
    <oc r="D42">
      <v>31085</v>
    </oc>
    <nc r="D42">
      <v>31170</v>
    </nc>
  </rcc>
  <rcc rId="30448" sId="2">
    <oc r="D43">
      <v>5895</v>
    </oc>
    <nc r="D43">
      <v>6110</v>
    </nc>
  </rcc>
  <rcc rId="30449" sId="2">
    <oc r="D44">
      <v>33260</v>
    </oc>
    <nc r="D44">
      <v>33645</v>
    </nc>
  </rcc>
  <rcc rId="30450" sId="2">
    <oc r="D45">
      <v>22730</v>
    </oc>
    <nc r="D45">
      <v>23235</v>
    </nc>
  </rcc>
  <rcc rId="30451" sId="2">
    <oc r="D46">
      <v>41720</v>
    </oc>
    <nc r="D46">
      <v>42325</v>
    </nc>
  </rcc>
  <rcc rId="30452" sId="2">
    <oc r="D47">
      <v>52295</v>
    </oc>
    <nc r="D47">
      <v>52655</v>
    </nc>
  </rcc>
  <rcc rId="30453" sId="2">
    <oc r="D48">
      <v>41715</v>
    </oc>
    <nc r="D48">
      <v>41810</v>
    </nc>
  </rcc>
  <rcc rId="30454" sId="2">
    <oc r="D49">
      <v>88880</v>
    </oc>
    <nc r="D49">
      <v>89090</v>
    </nc>
  </rcc>
  <rcc rId="30455" sId="2">
    <oc r="D50">
      <v>77100</v>
    </oc>
    <nc r="D50">
      <v>77680</v>
    </nc>
  </rcc>
  <rcc rId="30456" sId="2">
    <oc r="D51">
      <v>9500</v>
    </oc>
    <nc r="D51">
      <v>9670</v>
    </nc>
  </rcc>
  <rcc rId="30457" sId="2">
    <oc r="D52">
      <v>11250</v>
    </oc>
    <nc r="D52">
      <v>11370</v>
    </nc>
  </rcc>
  <rcc rId="30458" sId="2">
    <oc r="D53">
      <v>20485</v>
    </oc>
    <nc r="D53">
      <v>20595</v>
    </nc>
  </rcc>
  <rcc rId="30459" sId="2">
    <oc r="D54">
      <v>11235</v>
    </oc>
    <nc r="D54">
      <v>11405</v>
    </nc>
  </rcc>
  <rcc rId="30460" sId="2">
    <oc r="D55">
      <v>44685</v>
    </oc>
    <nc r="D55">
      <v>44820</v>
    </nc>
  </rcc>
  <rcc rId="30461" sId="2">
    <oc r="D56">
      <v>10925</v>
    </oc>
    <nc r="D56">
      <v>11065</v>
    </nc>
  </rcc>
  <rcc rId="30462" sId="2">
    <oc r="D58">
      <v>23145</v>
    </oc>
    <nc r="D58">
      <v>23310</v>
    </nc>
  </rcc>
  <rcc rId="30463" sId="2">
    <oc r="D59">
      <v>22735</v>
    </oc>
    <nc r="D59">
      <v>22875</v>
    </nc>
  </rcc>
  <rcc rId="30464" sId="2">
    <oc r="D60">
      <v>13150</v>
    </oc>
    <nc r="D60">
      <v>13245</v>
    </nc>
  </rcc>
  <rcc rId="30465" sId="2">
    <oc r="D61">
      <v>70315</v>
    </oc>
    <nc r="D61">
      <v>70520</v>
    </nc>
  </rcc>
  <rcc rId="30466" sId="2">
    <oc r="D62">
      <v>13845</v>
    </oc>
    <nc r="D62">
      <v>13865</v>
    </nc>
  </rcc>
  <rcc rId="30467" sId="2">
    <oc r="D63">
      <v>2125</v>
    </oc>
    <nc r="D63">
      <v>2130</v>
    </nc>
  </rcc>
  <rcc rId="30468" sId="2">
    <oc r="D64">
      <v>20295</v>
    </oc>
    <nc r="D64">
      <v>20340</v>
    </nc>
  </rcc>
  <rcc rId="30469" sId="2">
    <oc r="D65">
      <v>65330</v>
    </oc>
    <nc r="D65">
      <v>65770</v>
    </nc>
  </rcc>
  <rcc rId="30470" sId="2">
    <oc r="D66">
      <v>30120</v>
    </oc>
    <nc r="D66">
      <v>30565</v>
    </nc>
  </rcc>
  <rcc rId="30471" sId="2">
    <oc r="D67">
      <v>7680</v>
    </oc>
    <nc r="D67">
      <v>7765</v>
    </nc>
  </rcc>
  <rcc rId="30472" sId="2">
    <oc r="D68">
      <v>26615</v>
    </oc>
    <nc r="D68">
      <v>26815</v>
    </nc>
  </rcc>
  <rcc rId="30473" sId="2">
    <oc r="D69">
      <v>54775</v>
    </oc>
    <nc r="D69">
      <v>54995</v>
    </nc>
  </rcc>
  <rcc rId="30474" sId="2">
    <oc r="D70">
      <v>86170</v>
    </oc>
    <nc r="D70">
      <v>86340</v>
    </nc>
  </rcc>
  <rcc rId="30475" sId="2">
    <oc r="D71">
      <v>36590</v>
    </oc>
    <nc r="D71">
      <v>36720</v>
    </nc>
  </rcc>
  <rcc rId="30476" sId="2">
    <oc r="D72">
      <v>5775</v>
    </oc>
    <nc r="D72">
      <v>5905</v>
    </nc>
  </rcc>
  <rcc rId="30477" sId="2">
    <oc r="D73">
      <v>56160</v>
    </oc>
    <nc r="D73">
      <v>56655</v>
    </nc>
  </rcc>
  <rcc rId="30478" sId="2">
    <oc r="D74">
      <v>9435</v>
    </oc>
    <nc r="D74">
      <v>9620</v>
    </nc>
  </rcc>
  <rcc rId="30479" sId="2">
    <oc r="D75">
      <v>270</v>
    </oc>
    <nc r="D75">
      <v>275</v>
    </nc>
  </rcc>
  <rcc rId="30480" sId="2">
    <oc r="D76">
      <v>25935</v>
    </oc>
    <nc r="D76">
      <v>26155</v>
    </nc>
  </rcc>
  <rcc rId="30481" sId="2">
    <oc r="D77">
      <v>18045</v>
    </oc>
    <nc r="D77">
      <v>18350</v>
    </nc>
  </rcc>
  <rcc rId="30482" sId="2">
    <oc r="D78">
      <v>36400</v>
    </oc>
    <nc r="D78">
      <v>36640</v>
    </nc>
  </rcc>
  <rcc rId="30483" sId="2">
    <oc r="D79">
      <v>7695</v>
    </oc>
    <nc r="D79">
      <v>7815</v>
    </nc>
  </rcc>
  <rcc rId="30484" sId="2">
    <oc r="D80">
      <v>28215</v>
    </oc>
    <nc r="D80">
      <v>28325</v>
    </nc>
  </rcc>
  <rcc rId="30485" sId="2">
    <oc r="D81">
      <v>10135</v>
    </oc>
    <nc r="D81">
      <v>10400</v>
    </nc>
  </rcc>
  <rcc rId="30486" sId="2">
    <oc r="D83">
      <v>7685</v>
    </oc>
    <nc r="D83">
      <v>7765</v>
    </nc>
  </rcc>
  <rcc rId="30487" sId="2">
    <oc r="D84">
      <v>12190</v>
    </oc>
    <nc r="D84">
      <v>12385</v>
    </nc>
  </rcc>
  <rcc rId="30488" sId="2">
    <oc r="D85">
      <v>9410</v>
    </oc>
    <nc r="D85">
      <v>9455</v>
    </nc>
  </rcc>
  <rcc rId="30489" sId="2">
    <oc r="D86">
      <v>36980</v>
    </oc>
    <nc r="D86">
      <v>37095</v>
    </nc>
  </rcc>
  <rcc rId="30490" sId="2">
    <oc r="D87">
      <v>35565</v>
    </oc>
    <nc r="D87">
      <v>35645</v>
    </nc>
  </rcc>
  <rcc rId="30491" sId="2">
    <oc r="D88">
      <v>18860</v>
    </oc>
    <nc r="D88">
      <v>18965</v>
    </nc>
  </rcc>
  <rcc rId="30492" sId="2">
    <oc r="D89">
      <v>67730</v>
    </oc>
    <nc r="D89">
      <v>67895</v>
    </nc>
  </rcc>
  <rcc rId="30493" sId="2">
    <oc r="D90">
      <v>60555</v>
    </oc>
    <nc r="D90">
      <v>60755</v>
    </nc>
  </rcc>
  <rcc rId="30494" sId="2">
    <oc r="D91">
      <v>13265</v>
    </oc>
    <nc r="D91">
      <v>13530</v>
    </nc>
  </rcc>
  <rcc rId="30495" sId="2">
    <oc r="D92">
      <v>12380</v>
    </oc>
    <nc r="D92">
      <v>12425</v>
    </nc>
  </rcc>
  <rcc rId="30496" sId="2">
    <oc r="D93">
      <v>700</v>
    </oc>
    <nc r="D93">
      <v>730</v>
    </nc>
  </rcc>
  <rcc rId="30497" sId="2">
    <oc r="D94">
      <v>36465</v>
    </oc>
    <nc r="D94">
      <v>36840</v>
    </nc>
  </rcc>
  <rcc rId="30498" sId="2">
    <oc r="D95">
      <v>13765</v>
    </oc>
    <nc r="D95">
      <v>13775</v>
    </nc>
  </rcc>
  <rcc rId="30499" sId="2">
    <oc r="D96">
      <v>41315</v>
    </oc>
    <nc r="D96">
      <v>41485</v>
    </nc>
  </rcc>
  <rcc rId="30500" sId="2">
    <oc r="D97">
      <v>24690</v>
    </oc>
    <nc r="D97">
      <v>24840</v>
    </nc>
  </rcc>
  <rcc rId="30501" sId="2">
    <oc r="D98">
      <v>10340</v>
    </oc>
    <nc r="D98">
      <v>10695</v>
    </nc>
  </rcc>
  <rcc rId="30502" sId="2">
    <oc r="D99">
      <v>12455</v>
    </oc>
    <nc r="D99">
      <v>12525</v>
    </nc>
  </rcc>
  <rcc rId="30503" sId="2">
    <oc r="D100">
      <v>4885</v>
    </oc>
    <nc r="D100">
      <v>4895</v>
    </nc>
  </rcc>
  <rcc rId="30504" sId="2">
    <oc r="D101">
      <v>13490</v>
    </oc>
    <nc r="D101">
      <v>13810</v>
    </nc>
  </rcc>
  <rcc rId="30505" sId="2">
    <oc r="D102">
      <v>52130</v>
    </oc>
    <nc r="D102">
      <v>52475</v>
    </nc>
  </rcc>
  <rcc rId="30506" sId="2">
    <oc r="D103">
      <v>6420</v>
    </oc>
    <nc r="D103">
      <v>6455</v>
    </nc>
  </rcc>
  <rcc rId="30507" sId="2">
    <oc r="D104">
      <v>22215</v>
    </oc>
    <nc r="D104">
      <v>22510</v>
    </nc>
  </rcc>
  <rcc rId="30508" sId="2">
    <oc r="D105">
      <v>20775</v>
    </oc>
    <nc r="D105">
      <v>20825</v>
    </nc>
  </rcc>
  <rcc rId="30509" sId="2">
    <oc r="D106">
      <v>90585</v>
    </oc>
    <nc r="D106">
      <v>91275</v>
    </nc>
  </rcc>
  <rcc rId="30510" sId="2">
    <oc r="D108">
      <v>30050</v>
    </oc>
    <nc r="D108">
      <v>30215</v>
    </nc>
  </rcc>
  <rcc rId="30511" sId="2">
    <oc r="D109">
      <v>20495</v>
    </oc>
    <nc r="D109">
      <v>20920</v>
    </nc>
  </rcc>
  <rcc rId="30512" sId="2">
    <oc r="D110">
      <v>10200</v>
    </oc>
    <nc r="D110">
      <v>10580</v>
    </nc>
  </rcc>
  <rcc rId="30513" sId="2">
    <oc r="D111">
      <v>23815</v>
    </oc>
    <nc r="D111">
      <v>23940</v>
    </nc>
  </rcc>
  <rcc rId="30514" sId="2">
    <oc r="D112">
      <v>16775</v>
    </oc>
    <nc r="D112">
      <v>16860</v>
    </nc>
  </rcc>
  <rcc rId="30515" sId="2">
    <oc r="D113">
      <v>56395</v>
    </oc>
    <nc r="D113">
      <v>56600</v>
    </nc>
  </rcc>
  <rcc rId="30516" sId="2">
    <oc r="D114">
      <v>15505</v>
    </oc>
    <nc r="D114">
      <v>15645</v>
    </nc>
  </rcc>
  <rcc rId="30517" sId="2">
    <oc r="D115">
      <v>48225</v>
    </oc>
    <nc r="D115">
      <v>48615</v>
    </nc>
  </rcc>
  <rcc rId="30518" sId="2">
    <oc r="D116">
      <v>20695</v>
    </oc>
    <nc r="D116">
      <v>20915</v>
    </nc>
  </rcc>
  <rcc rId="30519" sId="2">
    <oc r="D117">
      <v>8235</v>
    </oc>
    <nc r="D117">
      <v>8315</v>
    </nc>
  </rcc>
  <rcc rId="30520" sId="2">
    <oc r="E6">
      <v>1040</v>
    </oc>
    <nc r="E6"/>
  </rcc>
  <rcc rId="30521" sId="2">
    <oc r="E7">
      <v>23005</v>
    </oc>
    <nc r="E7"/>
  </rcc>
  <rcc rId="30522" sId="2">
    <oc r="E8">
      <v>20300</v>
    </oc>
    <nc r="E8"/>
  </rcc>
  <rcc rId="30523" sId="2">
    <oc r="E9">
      <v>24585</v>
    </oc>
    <nc r="E9"/>
  </rcc>
  <rcc rId="30524" sId="2">
    <oc r="E10">
      <v>110635</v>
    </oc>
    <nc r="E10"/>
  </rcc>
  <rcc rId="30525" sId="2">
    <oc r="E11">
      <v>26765</v>
    </oc>
    <nc r="E11"/>
  </rcc>
  <rcc rId="30526" sId="2">
    <oc r="E12">
      <v>20255</v>
    </oc>
    <nc r="E12"/>
  </rcc>
  <rcc rId="30527" sId="2">
    <oc r="E13">
      <v>30565</v>
    </oc>
    <nc r="E13"/>
  </rcc>
  <rcc rId="30528" sId="2">
    <oc r="E14">
      <v>21280</v>
    </oc>
    <nc r="E14"/>
  </rcc>
  <rcc rId="30529" sId="2">
    <oc r="E15">
      <v>40370</v>
    </oc>
    <nc r="E15"/>
  </rcc>
  <rcc rId="30530" sId="2">
    <oc r="E16">
      <v>43410</v>
    </oc>
    <nc r="E16"/>
  </rcc>
  <rcc rId="30531" sId="2">
    <oc r="E17">
      <v>34075</v>
    </oc>
    <nc r="E17"/>
  </rcc>
  <rcc rId="30532" sId="2">
    <oc r="E18">
      <v>16470</v>
    </oc>
    <nc r="E18"/>
  </rcc>
  <rcc rId="30533" sId="2">
    <oc r="E19">
      <v>2575</v>
    </oc>
    <nc r="E19"/>
  </rcc>
  <rcc rId="30534" sId="2">
    <oc r="E20">
      <v>2430</v>
    </oc>
    <nc r="E20"/>
  </rcc>
  <rcc rId="30535" sId="2">
    <oc r="E21">
      <v>28270</v>
    </oc>
    <nc r="E21"/>
  </rcc>
  <rcc rId="30536" sId="2">
    <oc r="E22">
      <v>7120</v>
    </oc>
    <nc r="E22"/>
  </rcc>
  <rcc rId="30537" sId="2">
    <oc r="E23">
      <v>720</v>
    </oc>
    <nc r="E23"/>
  </rcc>
  <rcc rId="30538" sId="2">
    <oc r="E24">
      <v>8085</v>
    </oc>
    <nc r="E24"/>
  </rcc>
  <rcc rId="30539" sId="2">
    <oc r="E25">
      <v>14180</v>
    </oc>
    <nc r="E25"/>
  </rcc>
  <rcc rId="30540" sId="2">
    <oc r="E26">
      <v>13135</v>
    </oc>
    <nc r="E26"/>
  </rcc>
  <rcc rId="30541" sId="2">
    <oc r="E27">
      <v>49890</v>
    </oc>
    <nc r="E27"/>
  </rcc>
  <rcc rId="30542" sId="2">
    <oc r="E28">
      <v>11975</v>
    </oc>
    <nc r="E28"/>
  </rcc>
  <rcc rId="30543" sId="2">
    <oc r="E29">
      <v>62835</v>
    </oc>
    <nc r="E29"/>
  </rcc>
  <rcc rId="30544" sId="2">
    <oc r="E30">
      <v>8205</v>
    </oc>
    <nc r="E30"/>
  </rcc>
  <rcc rId="30545" sId="2">
    <oc r="E31">
      <v>2415</v>
    </oc>
    <nc r="E31"/>
  </rcc>
  <rcc rId="30546" sId="2">
    <oc r="E32">
      <v>25450</v>
    </oc>
    <nc r="E32"/>
  </rcc>
  <rcc rId="30547" sId="2">
    <oc r="E34">
      <v>47780</v>
    </oc>
    <nc r="E34"/>
  </rcc>
  <rcc rId="30548" sId="2">
    <oc r="E35">
      <v>56110</v>
    </oc>
    <nc r="E35"/>
  </rcc>
  <rcc rId="30549" sId="2">
    <oc r="E36">
      <v>14170</v>
    </oc>
    <nc r="E36"/>
  </rcc>
  <rcc rId="30550" sId="2">
    <oc r="E37">
      <v>35885</v>
    </oc>
    <nc r="E37"/>
  </rcc>
  <rcc rId="30551" sId="2">
    <oc r="E38">
      <v>41815</v>
    </oc>
    <nc r="E38"/>
  </rcc>
  <rcc rId="30552" sId="2">
    <oc r="E39">
      <v>31110</v>
    </oc>
    <nc r="E39"/>
  </rcc>
  <rcc rId="30553" sId="2">
    <oc r="E40">
      <v>29480</v>
    </oc>
    <nc r="E40"/>
  </rcc>
  <rcc rId="30554" sId="2">
    <oc r="E41">
      <v>31090</v>
    </oc>
    <nc r="E41"/>
  </rcc>
  <rcc rId="30555" sId="2">
    <oc r="E42">
      <v>31170</v>
    </oc>
    <nc r="E42"/>
  </rcc>
  <rcc rId="30556" sId="2">
    <oc r="E43">
      <v>6110</v>
    </oc>
    <nc r="E43"/>
  </rcc>
  <rcc rId="30557" sId="2">
    <oc r="E44">
      <v>33645</v>
    </oc>
    <nc r="E44"/>
  </rcc>
  <rcc rId="30558" sId="2">
    <oc r="E45">
      <v>23235</v>
    </oc>
    <nc r="E45"/>
  </rcc>
  <rcc rId="30559" sId="2">
    <oc r="E46">
      <v>42325</v>
    </oc>
    <nc r="E46"/>
  </rcc>
  <rcc rId="30560" sId="2">
    <oc r="E47">
      <v>52655</v>
    </oc>
    <nc r="E47"/>
  </rcc>
  <rcc rId="30561" sId="2">
    <oc r="E48">
      <v>41810</v>
    </oc>
    <nc r="E48"/>
  </rcc>
  <rcc rId="30562" sId="2">
    <oc r="E49">
      <v>89090</v>
    </oc>
    <nc r="E49"/>
  </rcc>
  <rcc rId="30563" sId="2">
    <oc r="E50">
      <v>77680</v>
    </oc>
    <nc r="E50"/>
  </rcc>
  <rcc rId="30564" sId="2">
    <oc r="E51">
      <v>9670</v>
    </oc>
    <nc r="E51"/>
  </rcc>
  <rcc rId="30565" sId="2">
    <oc r="E52">
      <v>11370</v>
    </oc>
    <nc r="E52"/>
  </rcc>
  <rcc rId="30566" sId="2">
    <oc r="E53">
      <v>20595</v>
    </oc>
    <nc r="E53"/>
  </rcc>
  <rcc rId="30567" sId="2">
    <oc r="E54">
      <v>11405</v>
    </oc>
    <nc r="E54"/>
  </rcc>
  <rcc rId="30568" sId="2">
    <oc r="E55">
      <v>44820</v>
    </oc>
    <nc r="E55"/>
  </rcc>
  <rcc rId="30569" sId="2">
    <oc r="E56">
      <v>11065</v>
    </oc>
    <nc r="E56"/>
  </rcc>
  <rcc rId="30570" sId="2">
    <oc r="E58">
      <v>23310</v>
    </oc>
    <nc r="E58"/>
  </rcc>
  <rcc rId="30571" sId="2">
    <oc r="E59">
      <v>22875</v>
    </oc>
    <nc r="E59"/>
  </rcc>
  <rcc rId="30572" sId="2">
    <oc r="E60">
      <v>13245</v>
    </oc>
    <nc r="E60"/>
  </rcc>
  <rcc rId="30573" sId="2">
    <oc r="E61">
      <v>70520</v>
    </oc>
    <nc r="E61"/>
  </rcc>
  <rcc rId="30574" sId="2">
    <oc r="E62">
      <v>13865</v>
    </oc>
    <nc r="E62"/>
  </rcc>
  <rcc rId="30575" sId="2">
    <oc r="E63">
      <v>2130</v>
    </oc>
    <nc r="E63"/>
  </rcc>
  <rcc rId="30576" sId="2">
    <oc r="E64">
      <v>20340</v>
    </oc>
    <nc r="E64"/>
  </rcc>
  <rcc rId="30577" sId="2">
    <oc r="E65">
      <v>65770</v>
    </oc>
    <nc r="E65"/>
  </rcc>
  <rcc rId="30578" sId="2">
    <oc r="E66">
      <v>30565</v>
    </oc>
    <nc r="E66"/>
  </rcc>
  <rcc rId="30579" sId="2">
    <oc r="E67">
      <v>7765</v>
    </oc>
    <nc r="E67"/>
  </rcc>
  <rcc rId="30580" sId="2">
    <oc r="E68">
      <v>26815</v>
    </oc>
    <nc r="E68"/>
  </rcc>
  <rcc rId="30581" sId="2">
    <oc r="E69">
      <v>54995</v>
    </oc>
    <nc r="E69"/>
  </rcc>
  <rcc rId="30582" sId="2">
    <oc r="E70">
      <v>86340</v>
    </oc>
    <nc r="E70"/>
  </rcc>
  <rcc rId="30583" sId="2">
    <oc r="E71">
      <v>36720</v>
    </oc>
    <nc r="E71"/>
  </rcc>
  <rcc rId="30584" sId="2">
    <oc r="E72">
      <v>5905</v>
    </oc>
    <nc r="E72"/>
  </rcc>
  <rcc rId="30585" sId="2">
    <oc r="E73">
      <v>56655</v>
    </oc>
    <nc r="E73"/>
  </rcc>
  <rcc rId="30586" sId="2">
    <oc r="E74">
      <v>9620</v>
    </oc>
    <nc r="E74"/>
  </rcc>
  <rcc rId="30587" sId="2">
    <oc r="E75">
      <v>275</v>
    </oc>
    <nc r="E75"/>
  </rcc>
  <rcc rId="30588" sId="2">
    <oc r="E76">
      <v>26155</v>
    </oc>
    <nc r="E76"/>
  </rcc>
  <rcc rId="30589" sId="2">
    <oc r="E77">
      <v>18350</v>
    </oc>
    <nc r="E77"/>
  </rcc>
  <rcc rId="30590" sId="2">
    <oc r="E78">
      <v>36640</v>
    </oc>
    <nc r="E78"/>
  </rcc>
  <rcc rId="30591" sId="2">
    <oc r="E79">
      <v>7815</v>
    </oc>
    <nc r="E79"/>
  </rcc>
  <rcc rId="30592" sId="2">
    <oc r="E80">
      <v>28325</v>
    </oc>
    <nc r="E80"/>
  </rcc>
  <rcc rId="30593" sId="2">
    <oc r="E81">
      <v>10400</v>
    </oc>
    <nc r="E81"/>
  </rcc>
  <rcc rId="30594" sId="2">
    <oc r="E83">
      <v>7765</v>
    </oc>
    <nc r="E83"/>
  </rcc>
  <rcc rId="30595" sId="2">
    <oc r="E84">
      <v>12385</v>
    </oc>
    <nc r="E84"/>
  </rcc>
  <rcc rId="30596" sId="2">
    <oc r="E85">
      <v>9455</v>
    </oc>
    <nc r="E85"/>
  </rcc>
  <rcc rId="30597" sId="2">
    <oc r="E86">
      <v>37095</v>
    </oc>
    <nc r="E86"/>
  </rcc>
  <rcc rId="30598" sId="2">
    <oc r="E87">
      <v>35645</v>
    </oc>
    <nc r="E87"/>
  </rcc>
  <rcc rId="30599" sId="2">
    <oc r="E88">
      <v>18965</v>
    </oc>
    <nc r="E88"/>
  </rcc>
  <rcc rId="30600" sId="2">
    <oc r="E89">
      <v>67895</v>
    </oc>
    <nc r="E89"/>
  </rcc>
  <rcc rId="30601" sId="2">
    <oc r="E90">
      <v>60755</v>
    </oc>
    <nc r="E90"/>
  </rcc>
  <rcc rId="30602" sId="2">
    <oc r="E91">
      <v>13530</v>
    </oc>
    <nc r="E91"/>
  </rcc>
  <rcc rId="30603" sId="2">
    <oc r="E92">
      <v>12425</v>
    </oc>
    <nc r="E92"/>
  </rcc>
  <rcc rId="30604" sId="2">
    <oc r="E93">
      <v>730</v>
    </oc>
    <nc r="E93"/>
  </rcc>
  <rcc rId="30605" sId="2">
    <oc r="E94">
      <v>36840</v>
    </oc>
    <nc r="E94"/>
  </rcc>
  <rcc rId="30606" sId="2">
    <oc r="E95">
      <v>13775</v>
    </oc>
    <nc r="E95"/>
  </rcc>
  <rcc rId="30607" sId="2">
    <oc r="E96">
      <v>41485</v>
    </oc>
    <nc r="E96"/>
  </rcc>
  <rcc rId="30608" sId="2">
    <oc r="E97">
      <v>24840</v>
    </oc>
    <nc r="E97"/>
  </rcc>
  <rcc rId="30609" sId="2">
    <oc r="E98">
      <v>10695</v>
    </oc>
    <nc r="E98"/>
  </rcc>
  <rcc rId="30610" sId="2">
    <oc r="E99">
      <v>12525</v>
    </oc>
    <nc r="E99"/>
  </rcc>
  <rcc rId="30611" sId="2">
    <oc r="E100">
      <v>4895</v>
    </oc>
    <nc r="E100"/>
  </rcc>
  <rcc rId="30612" sId="2">
    <oc r="E101">
      <v>13810</v>
    </oc>
    <nc r="E101"/>
  </rcc>
  <rcc rId="30613" sId="2">
    <oc r="E102">
      <v>52475</v>
    </oc>
    <nc r="E102"/>
  </rcc>
  <rcc rId="30614" sId="2">
    <oc r="E103">
      <v>6455</v>
    </oc>
    <nc r="E103"/>
  </rcc>
  <rcc rId="30615" sId="2">
    <oc r="E104">
      <v>22510</v>
    </oc>
    <nc r="E104"/>
  </rcc>
  <rcc rId="30616" sId="2">
    <oc r="E105">
      <v>20825</v>
    </oc>
    <nc r="E105"/>
  </rcc>
  <rcc rId="30617" sId="2">
    <oc r="E106">
      <v>91275</v>
    </oc>
    <nc r="E106"/>
  </rcc>
  <rcc rId="30618" sId="2">
    <oc r="E107">
      <v>11055</v>
    </oc>
    <nc r="E107"/>
  </rcc>
  <rcc rId="30619" sId="2">
    <oc r="E108">
      <v>30215</v>
    </oc>
    <nc r="E108"/>
  </rcc>
  <rcc rId="30620" sId="2">
    <oc r="E109">
      <v>20920</v>
    </oc>
    <nc r="E109"/>
  </rcc>
  <rcc rId="30621" sId="2">
    <oc r="E110">
      <v>10580</v>
    </oc>
    <nc r="E110"/>
  </rcc>
  <rcc rId="30622" sId="2">
    <oc r="E111">
      <v>23940</v>
    </oc>
    <nc r="E111"/>
  </rcc>
  <rcc rId="30623" sId="2">
    <oc r="E112">
      <v>16860</v>
    </oc>
    <nc r="E112"/>
  </rcc>
  <rcc rId="30624" sId="2">
    <oc r="E113">
      <v>56600</v>
    </oc>
    <nc r="E113"/>
  </rcc>
  <rcc rId="30625" sId="2">
    <oc r="E114">
      <v>15645</v>
    </oc>
    <nc r="E114"/>
  </rcc>
  <rcc rId="30626" sId="2">
    <oc r="E115">
      <v>48615</v>
    </oc>
    <nc r="E115"/>
  </rcc>
  <rcc rId="30627" sId="2">
    <oc r="E116">
      <v>20915</v>
    </oc>
    <nc r="E116"/>
  </rcc>
  <rcc rId="30628" sId="2">
    <oc r="E117">
      <v>8315</v>
    </oc>
    <nc r="E117"/>
  </rcc>
  <rcc rId="30629" sId="3">
    <oc r="E2" t="inlineStr">
      <is>
        <t>Июнь</t>
      </is>
    </oc>
    <nc r="E2" t="inlineStr">
      <is>
        <t>Июль</t>
      </is>
    </nc>
  </rcc>
  <rcc rId="30630" sId="3">
    <oc r="D7">
      <v>13095</v>
    </oc>
    <nc r="D7">
      <v>13250</v>
    </nc>
  </rcc>
  <rcc rId="30631" sId="3">
    <oc r="D8">
      <v>645</v>
    </oc>
    <nc r="D8">
      <v>700</v>
    </nc>
  </rcc>
  <rcc rId="30632" sId="3">
    <oc r="D9">
      <v>14920</v>
    </oc>
    <nc r="D9">
      <v>15045</v>
    </nc>
  </rcc>
  <rcc rId="30633" sId="3">
    <oc r="D10">
      <v>13475</v>
    </oc>
    <nc r="D10">
      <v>13690</v>
    </nc>
  </rcc>
  <rcc rId="30634" sId="3">
    <oc r="D11">
      <v>900</v>
    </oc>
    <nc r="D11">
      <v>905</v>
    </nc>
  </rcc>
  <rcc rId="30635" sId="3">
    <oc r="D12">
      <v>28700</v>
    </oc>
    <nc r="D12">
      <v>28840</v>
    </nc>
  </rcc>
  <rcc rId="30636" sId="3">
    <oc r="D13">
      <v>10650</v>
    </oc>
    <nc r="D13">
      <v>10860</v>
    </nc>
  </rcc>
  <rcc rId="30637" sId="3">
    <oc r="D14">
      <v>17995</v>
    </oc>
    <nc r="D14">
      <v>18355</v>
    </nc>
  </rcc>
  <rcc rId="30638" sId="3">
    <oc r="D15">
      <v>3435</v>
    </oc>
    <nc r="D15">
      <v>3745</v>
    </nc>
  </rcc>
  <rcc rId="30639" sId="3">
    <oc r="D16">
      <v>77190</v>
    </oc>
    <nc r="D16">
      <v>77330</v>
    </nc>
  </rcc>
  <rcc rId="30640" sId="3">
    <oc r="D17">
      <v>39885</v>
    </oc>
    <nc r="D17">
      <v>40175</v>
    </nc>
  </rcc>
  <rcc rId="30641" sId="3">
    <oc r="D18">
      <v>15020</v>
    </oc>
    <nc r="D18">
      <v>15205</v>
    </nc>
  </rcc>
  <rcc rId="30642" sId="3">
    <oc r="D19">
      <v>152725</v>
    </oc>
    <nc r="D19">
      <v>153700</v>
    </nc>
  </rcc>
  <rcc rId="30643" sId="3">
    <oc r="D20">
      <v>5995</v>
    </oc>
    <nc r="D20">
      <v>6025</v>
    </nc>
  </rcc>
  <rcc rId="30644" sId="3">
    <oc r="D21">
      <v>13000</v>
    </oc>
    <nc r="D21">
      <v>13385</v>
    </nc>
  </rcc>
  <rcc rId="30645" sId="3">
    <oc r="D22">
      <v>12955</v>
    </oc>
    <nc r="D22">
      <v>13050</v>
    </nc>
  </rcc>
  <rcc rId="30646" sId="3">
    <oc r="D23">
      <v>38040</v>
    </oc>
    <nc r="D23">
      <v>38130</v>
    </nc>
  </rcc>
  <rcc rId="30647" sId="3">
    <oc r="D24">
      <v>53415</v>
    </oc>
    <nc r="D24">
      <v>53585</v>
    </nc>
  </rcc>
  <rcc rId="30648" sId="3">
    <oc r="D25">
      <v>11825</v>
    </oc>
    <nc r="D25">
      <v>11895</v>
    </nc>
  </rcc>
  <rcc rId="30649" sId="3">
    <oc r="D27">
      <v>30755</v>
    </oc>
    <nc r="D27">
      <v>32235</v>
    </nc>
  </rcc>
  <rcc rId="30650" sId="3">
    <oc r="D28">
      <v>31210</v>
    </oc>
    <nc r="D28">
      <v>31455</v>
    </nc>
  </rcc>
  <rcc rId="30651" sId="3">
    <oc r="D29">
      <v>31615</v>
    </oc>
    <nc r="D29">
      <v>31900</v>
    </nc>
  </rcc>
  <rcc rId="30652" sId="3">
    <oc r="D30">
      <v>30015</v>
    </oc>
    <nc r="D30">
      <v>30430</v>
    </nc>
  </rcc>
  <rcc rId="30653" sId="3">
    <oc r="D31">
      <v>63820</v>
    </oc>
    <nc r="D31">
      <v>63875</v>
    </nc>
  </rcc>
  <rcc rId="30654" sId="3">
    <oc r="E7">
      <v>13250</v>
    </oc>
    <nc r="E7"/>
  </rcc>
  <rcc rId="30655" sId="3">
    <oc r="E8">
      <v>700</v>
    </oc>
    <nc r="E8"/>
  </rcc>
  <rcc rId="30656" sId="3">
    <oc r="E9">
      <v>15045</v>
    </oc>
    <nc r="E9"/>
  </rcc>
  <rcc rId="30657" sId="3">
    <oc r="E10">
      <v>13690</v>
    </oc>
    <nc r="E10"/>
  </rcc>
  <rcc rId="30658" sId="3">
    <oc r="E11">
      <v>905</v>
    </oc>
    <nc r="E11"/>
  </rcc>
  <rcc rId="30659" sId="3">
    <oc r="E12">
      <v>28840</v>
    </oc>
    <nc r="E12"/>
  </rcc>
  <rcc rId="30660" sId="3">
    <oc r="E13">
      <v>10860</v>
    </oc>
    <nc r="E13"/>
  </rcc>
  <rcc rId="30661" sId="3">
    <oc r="E14">
      <v>18355</v>
    </oc>
    <nc r="E14"/>
  </rcc>
  <rcc rId="30662" sId="3">
    <oc r="E15">
      <v>3745</v>
    </oc>
    <nc r="E15"/>
  </rcc>
  <rcc rId="30663" sId="3">
    <oc r="E16">
      <v>77330</v>
    </oc>
    <nc r="E16"/>
  </rcc>
  <rcc rId="30664" sId="3">
    <oc r="E17">
      <v>40175</v>
    </oc>
    <nc r="E17"/>
  </rcc>
  <rcc rId="30665" sId="3">
    <oc r="E18">
      <v>15205</v>
    </oc>
    <nc r="E18"/>
  </rcc>
  <rcc rId="30666" sId="3">
    <oc r="E19">
      <v>153700</v>
    </oc>
    <nc r="E19"/>
  </rcc>
  <rcc rId="30667" sId="3">
    <oc r="E20">
      <v>6025</v>
    </oc>
    <nc r="E20"/>
  </rcc>
  <rcc rId="30668" sId="3">
    <oc r="E21">
      <v>13385</v>
    </oc>
    <nc r="E21"/>
  </rcc>
  <rcc rId="30669" sId="3">
    <oc r="E22">
      <v>13050</v>
    </oc>
    <nc r="E22"/>
  </rcc>
  <rcc rId="30670" sId="3">
    <oc r="E23">
      <v>38130</v>
    </oc>
    <nc r="E23"/>
  </rcc>
  <rcc rId="30671" sId="3">
    <oc r="E24">
      <v>53585</v>
    </oc>
    <nc r="E24"/>
  </rcc>
  <rcc rId="30672" sId="3">
    <oc r="E25">
      <v>11895</v>
    </oc>
    <nc r="E25"/>
  </rcc>
  <rcc rId="30673" sId="3">
    <oc r="E26">
      <v>15</v>
    </oc>
    <nc r="E26"/>
  </rcc>
  <rcc rId="30674" sId="3">
    <oc r="E27">
      <v>32235</v>
    </oc>
    <nc r="E27"/>
  </rcc>
  <rcc rId="30675" sId="3">
    <oc r="E28">
      <v>31455</v>
    </oc>
    <nc r="E28"/>
  </rcc>
  <rcc rId="30676" sId="3">
    <oc r="E29">
      <v>31900</v>
    </oc>
    <nc r="E29"/>
  </rcc>
  <rcc rId="30677" sId="3">
    <oc r="E30">
      <v>30430</v>
    </oc>
    <nc r="E30"/>
  </rcc>
  <rcc rId="30678" sId="3">
    <oc r="E31">
      <v>63875</v>
    </oc>
    <nc r="E31"/>
  </rcc>
  <rcc rId="30679" sId="4">
    <oc r="E2" t="inlineStr">
      <is>
        <t>Июнь</t>
      </is>
    </oc>
    <nc r="E2" t="inlineStr">
      <is>
        <t>Июль</t>
      </is>
    </nc>
  </rcc>
  <rcc rId="30680" sId="4">
    <oc r="D7">
      <v>8155</v>
    </oc>
    <nc r="D7">
      <v>8195</v>
    </nc>
  </rcc>
  <rcc rId="30681" sId="4">
    <oc r="D8">
      <v>51535</v>
    </oc>
    <nc r="D8">
      <v>51855</v>
    </nc>
  </rcc>
  <rcc rId="30682" sId="4">
    <oc r="D9">
      <v>4950</v>
    </oc>
    <nc r="D9">
      <v>5150</v>
    </nc>
  </rcc>
  <rcc rId="30683" sId="4">
    <oc r="D10">
      <v>22275</v>
    </oc>
    <nc r="D10">
      <v>22565</v>
    </nc>
  </rcc>
  <rcc rId="30684" sId="4">
    <oc r="D11">
      <v>13545</v>
    </oc>
    <nc r="D11">
      <v>13630</v>
    </nc>
  </rcc>
  <rcc rId="30685" sId="4">
    <oc r="D12">
      <v>45750</v>
    </oc>
    <nc r="D12">
      <v>45915</v>
    </nc>
  </rcc>
  <rcc rId="30686" sId="4">
    <oc r="D13">
      <v>17350</v>
    </oc>
    <nc r="D13">
      <v>17395</v>
    </nc>
  </rcc>
  <rcc rId="30687" sId="4">
    <oc r="D14">
      <v>9445</v>
    </oc>
    <nc r="D14">
      <v>9485</v>
    </nc>
  </rcc>
  <rcc rId="30688" sId="4">
    <oc r="D15">
      <v>27005</v>
    </oc>
    <nc r="D15">
      <v>27285</v>
    </nc>
  </rcc>
  <rcc rId="30689" sId="4">
    <oc r="D16">
      <v>26355</v>
    </oc>
    <nc r="D16">
      <v>27065</v>
    </nc>
  </rcc>
  <rcc rId="30690" sId="4">
    <oc r="D17">
      <v>30025</v>
    </oc>
    <nc r="D17">
      <v>30250</v>
    </nc>
  </rcc>
  <rcc rId="30691" sId="4">
    <oc r="D18">
      <v>32265</v>
    </oc>
    <nc r="D18">
      <v>32665</v>
    </nc>
  </rcc>
  <rcc rId="30692" sId="4">
    <oc r="D19">
      <v>52885</v>
    </oc>
    <nc r="D19">
      <v>53315</v>
    </nc>
  </rcc>
  <rcc rId="30693" sId="4">
    <oc r="D20">
      <v>4135</v>
    </oc>
    <nc r="D20">
      <v>4215</v>
    </nc>
  </rcc>
  <rcc rId="30694" sId="4">
    <oc r="D21">
      <v>8570</v>
    </oc>
    <nc r="D21">
      <v>8710</v>
    </nc>
  </rcc>
  <rcc rId="30695" sId="4">
    <oc r="D22">
      <v>21750</v>
    </oc>
    <nc r="D22">
      <v>21985</v>
    </nc>
  </rcc>
  <rcc rId="30696" sId="4">
    <oc r="D23">
      <v>49090</v>
    </oc>
    <nc r="D23">
      <v>49110</v>
    </nc>
  </rcc>
  <rcc rId="30697" sId="4">
    <oc r="D24">
      <v>29480</v>
    </oc>
    <nc r="D24">
      <v>29765</v>
    </nc>
  </rcc>
  <rcc rId="30698" sId="4">
    <oc r="D25">
      <v>33930</v>
    </oc>
    <nc r="D25">
      <v>34105</v>
    </nc>
  </rcc>
  <rcc rId="30699" sId="4">
    <oc r="D26">
      <v>16745</v>
    </oc>
    <nc r="D26">
      <v>16890</v>
    </nc>
  </rcc>
  <rcc rId="30700" sId="4">
    <oc r="D27">
      <v>14890</v>
    </oc>
    <nc r="D27">
      <v>15030</v>
    </nc>
  </rcc>
  <rcc rId="30701" sId="4">
    <oc r="D28">
      <v>57620</v>
    </oc>
    <nc r="D28">
      <v>57775</v>
    </nc>
  </rcc>
  <rcc rId="30702" sId="4">
    <oc r="D29">
      <v>33870</v>
    </oc>
    <nc r="D29">
      <v>34140</v>
    </nc>
  </rcc>
  <rcc rId="30703" sId="4">
    <oc r="D31">
      <v>21285</v>
    </oc>
    <nc r="D31">
      <v>21585</v>
    </nc>
  </rcc>
  <rcc rId="30704" sId="4">
    <oc r="D32">
      <v>29020</v>
    </oc>
    <nc r="D32">
      <v>29335</v>
    </nc>
  </rcc>
  <rcc rId="30705" sId="4">
    <oc r="D33">
      <v>38145</v>
    </oc>
    <nc r="D33">
      <v>38270</v>
    </nc>
  </rcc>
  <rcc rId="30706" sId="4">
    <oc r="D34">
      <v>18475</v>
    </oc>
    <nc r="D34">
      <v>18835</v>
    </nc>
  </rcc>
  <rcc rId="30707" sId="4">
    <oc r="D35">
      <v>11725</v>
    </oc>
    <nc r="D35">
      <v>11755</v>
    </nc>
  </rcc>
  <rcc rId="30708" sId="4">
    <oc r="D36">
      <v>47560</v>
    </oc>
    <nc r="D36">
      <v>48110</v>
    </nc>
  </rcc>
  <rcc rId="30709" sId="4">
    <oc r="D37">
      <v>38600</v>
    </oc>
    <nc r="D37">
      <v>38705</v>
    </nc>
  </rcc>
  <rcc rId="30710" sId="4">
    <oc r="D38">
      <v>11730</v>
    </oc>
    <nc r="D38">
      <v>11955</v>
    </nc>
  </rcc>
  <rcc rId="30711" sId="4">
    <oc r="D39">
      <v>42365</v>
    </oc>
    <nc r="D39">
      <v>42435</v>
    </nc>
  </rcc>
  <rcc rId="30712" sId="4">
    <oc r="D40">
      <v>37335</v>
    </oc>
    <nc r="D40">
      <v>37495</v>
    </nc>
  </rcc>
  <rcc rId="30713" sId="4">
    <oc r="D41">
      <v>4295</v>
    </oc>
    <nc r="D41">
      <v>4300</v>
    </nc>
  </rcc>
  <rcc rId="30714" sId="4">
    <oc r="D42">
      <v>99240</v>
    </oc>
    <nc r="D42">
      <v>99885</v>
    </nc>
  </rcc>
  <rcc rId="30715" sId="4">
    <oc r="D43">
      <v>8875</v>
    </oc>
    <nc r="D43">
      <v>9190</v>
    </nc>
  </rcc>
  <rcc rId="30716" sId="4">
    <oc r="D44">
      <v>1685</v>
    </oc>
    <nc r="D44">
      <v>1970</v>
    </nc>
  </rcc>
  <rcc rId="30717" sId="4">
    <oc r="D45">
      <v>87140</v>
    </oc>
    <nc r="D45">
      <v>87405</v>
    </nc>
  </rcc>
  <rcc rId="30718" sId="4">
    <oc r="D46">
      <v>8620</v>
    </oc>
    <nc r="D46">
      <v>8750</v>
    </nc>
  </rcc>
  <rcc rId="30719" sId="4">
    <oc r="D47">
      <v>11045</v>
    </oc>
    <nc r="D47">
      <v>11255</v>
    </nc>
  </rcc>
  <rcc rId="30720" sId="4">
    <oc r="D48">
      <v>54760</v>
    </oc>
    <nc r="D48">
      <v>54775</v>
    </nc>
  </rcc>
  <rcc rId="30721" sId="4">
    <oc r="D49">
      <v>14290</v>
    </oc>
    <nc r="D49">
      <v>14540</v>
    </nc>
  </rcc>
  <rcc rId="30722" sId="4">
    <oc r="D50">
      <v>31795</v>
    </oc>
    <nc r="D50">
      <v>31930</v>
    </nc>
  </rcc>
  <rcc rId="30723" sId="4">
    <oc r="D51">
      <v>15210</v>
    </oc>
    <nc r="D51">
      <v>15495</v>
    </nc>
  </rcc>
  <rcc rId="30724" sId="4">
    <oc r="D52">
      <v>9715</v>
    </oc>
    <nc r="D52">
      <v>9770</v>
    </nc>
  </rcc>
  <rcc rId="30725" sId="4">
    <oc r="D53">
      <v>19560</v>
    </oc>
    <nc r="D53">
      <v>19685</v>
    </nc>
  </rcc>
  <rcc rId="30726" sId="4">
    <oc r="D54">
      <v>5885</v>
    </oc>
    <nc r="D54">
      <v>5945</v>
    </nc>
  </rcc>
  <rcc rId="30727" sId="4">
    <oc r="D55">
      <v>53280</v>
    </oc>
    <nc r="D55">
      <v>53685</v>
    </nc>
  </rcc>
  <rcc rId="30728" sId="4">
    <oc r="D56">
      <v>50905</v>
    </oc>
    <nc r="D56">
      <v>51360</v>
    </nc>
  </rcc>
  <rcc rId="30729" sId="4">
    <oc r="D57">
      <v>5595</v>
    </oc>
    <nc r="D57">
      <v>5660</v>
    </nc>
  </rcc>
  <rcc rId="30730" sId="4">
    <oc r="D58">
      <v>28595</v>
    </oc>
    <nc r="D58">
      <v>28725</v>
    </nc>
  </rcc>
  <rcc rId="30731" sId="4">
    <oc r="D59">
      <v>12595</v>
    </oc>
    <nc r="D59">
      <v>12805</v>
    </nc>
  </rcc>
  <rcc rId="30732" sId="4">
    <oc r="E7">
      <v>8195</v>
    </oc>
    <nc r="E7"/>
  </rcc>
  <rcc rId="30733" sId="4">
    <oc r="E8">
      <v>51855</v>
    </oc>
    <nc r="E8"/>
  </rcc>
  <rcc rId="30734" sId="4">
    <oc r="E9">
      <v>5150</v>
    </oc>
    <nc r="E9"/>
  </rcc>
  <rcc rId="30735" sId="4">
    <oc r="E10">
      <v>22565</v>
    </oc>
    <nc r="E10"/>
  </rcc>
  <rcc rId="30736" sId="4">
    <oc r="E11">
      <v>13630</v>
    </oc>
    <nc r="E11"/>
  </rcc>
  <rcc rId="30737" sId="4">
    <oc r="E12">
      <v>45915</v>
    </oc>
    <nc r="E12"/>
  </rcc>
  <rcc rId="30738" sId="4">
    <oc r="E13">
      <v>17395</v>
    </oc>
    <nc r="E13"/>
  </rcc>
  <rcc rId="30739" sId="4">
    <oc r="E14">
      <v>9485</v>
    </oc>
    <nc r="E14"/>
  </rcc>
  <rcc rId="30740" sId="4">
    <oc r="E15">
      <v>27285</v>
    </oc>
    <nc r="E15"/>
  </rcc>
  <rcc rId="30741" sId="4">
    <oc r="E16">
      <v>27065</v>
    </oc>
    <nc r="E16"/>
  </rcc>
  <rcc rId="30742" sId="4">
    <oc r="E17">
      <v>30250</v>
    </oc>
    <nc r="E17"/>
  </rcc>
  <rcc rId="30743" sId="4">
    <oc r="E18">
      <v>32665</v>
    </oc>
    <nc r="E18"/>
  </rcc>
  <rcc rId="30744" sId="4">
    <oc r="E19">
      <v>53315</v>
    </oc>
    <nc r="E19"/>
  </rcc>
  <rcc rId="30745" sId="4">
    <oc r="E20">
      <v>4215</v>
    </oc>
    <nc r="E20"/>
  </rcc>
  <rcc rId="30746" sId="4">
    <oc r="E21">
      <v>8710</v>
    </oc>
    <nc r="E21"/>
  </rcc>
  <rcc rId="30747" sId="4">
    <oc r="E22">
      <v>21985</v>
    </oc>
    <nc r="E22"/>
  </rcc>
  <rcc rId="30748" sId="4">
    <oc r="E23">
      <v>49110</v>
    </oc>
    <nc r="E23"/>
  </rcc>
  <rcc rId="30749" sId="4">
    <oc r="E24">
      <v>29765</v>
    </oc>
    <nc r="E24"/>
  </rcc>
  <rcc rId="30750" sId="4">
    <oc r="E25">
      <v>34105</v>
    </oc>
    <nc r="E25"/>
  </rcc>
  <rcc rId="30751" sId="4">
    <oc r="E26">
      <v>16890</v>
    </oc>
    <nc r="E26"/>
  </rcc>
  <rcc rId="30752" sId="4">
    <oc r="E27">
      <v>15030</v>
    </oc>
    <nc r="E27"/>
  </rcc>
  <rcc rId="30753" sId="4">
    <oc r="E28">
      <v>57775</v>
    </oc>
    <nc r="E28"/>
  </rcc>
  <rcc rId="30754" sId="4">
    <oc r="E29">
      <v>34140</v>
    </oc>
    <nc r="E29"/>
  </rcc>
  <rcc rId="30755" sId="4">
    <oc r="E31">
      <v>21585</v>
    </oc>
    <nc r="E31"/>
  </rcc>
  <rcc rId="30756" sId="4">
    <oc r="E32">
      <v>29335</v>
    </oc>
    <nc r="E32"/>
  </rcc>
  <rcc rId="30757" sId="4">
    <oc r="E33">
      <v>38270</v>
    </oc>
    <nc r="E33"/>
  </rcc>
  <rcc rId="30758" sId="4">
    <oc r="E34">
      <v>18835</v>
    </oc>
    <nc r="E34"/>
  </rcc>
  <rcc rId="30759" sId="4">
    <oc r="E35">
      <v>11755</v>
    </oc>
    <nc r="E35"/>
  </rcc>
  <rcc rId="30760" sId="4">
    <oc r="E36">
      <v>48110</v>
    </oc>
    <nc r="E36"/>
  </rcc>
  <rcc rId="30761" sId="4">
    <oc r="E37">
      <v>38705</v>
    </oc>
    <nc r="E37"/>
  </rcc>
  <rcc rId="30762" sId="4">
    <oc r="E38">
      <v>11955</v>
    </oc>
    <nc r="E38"/>
  </rcc>
  <rcc rId="30763" sId="4">
    <oc r="E39">
      <v>42435</v>
    </oc>
    <nc r="E39"/>
  </rcc>
  <rcc rId="30764" sId="4">
    <oc r="E40">
      <v>37495</v>
    </oc>
    <nc r="E40"/>
  </rcc>
  <rcc rId="30765" sId="4">
    <oc r="E41">
      <v>4300</v>
    </oc>
    <nc r="E41"/>
  </rcc>
  <rcc rId="30766" sId="4">
    <oc r="E42">
      <v>99885</v>
    </oc>
    <nc r="E42"/>
  </rcc>
  <rcc rId="30767" sId="4">
    <oc r="E43">
      <v>9190</v>
    </oc>
    <nc r="E43"/>
  </rcc>
  <rcc rId="30768" sId="4">
    <oc r="E44">
      <v>1970</v>
    </oc>
    <nc r="E44"/>
  </rcc>
  <rcc rId="30769" sId="4">
    <oc r="E45">
      <v>87405</v>
    </oc>
    <nc r="E45"/>
  </rcc>
  <rcc rId="30770" sId="4">
    <oc r="E46">
      <v>8750</v>
    </oc>
    <nc r="E46"/>
  </rcc>
  <rcc rId="30771" sId="4">
    <oc r="E47">
      <v>11255</v>
    </oc>
    <nc r="E47"/>
  </rcc>
  <rcc rId="30772" sId="4">
    <oc r="E48">
      <v>54775</v>
    </oc>
    <nc r="E48"/>
  </rcc>
  <rcc rId="30773" sId="4">
    <oc r="E49">
      <v>14540</v>
    </oc>
    <nc r="E49"/>
  </rcc>
  <rcc rId="30774" sId="4">
    <oc r="E50">
      <v>31930</v>
    </oc>
    <nc r="E50"/>
  </rcc>
  <rcc rId="30775" sId="4">
    <oc r="E51">
      <v>15495</v>
    </oc>
    <nc r="E51"/>
  </rcc>
  <rcc rId="30776" sId="4">
    <oc r="E52">
      <v>9770</v>
    </oc>
    <nc r="E52"/>
  </rcc>
  <rcc rId="30777" sId="4">
    <oc r="E53">
      <v>19685</v>
    </oc>
    <nc r="E53"/>
  </rcc>
  <rcc rId="30778" sId="4">
    <oc r="E54">
      <v>5945</v>
    </oc>
    <nc r="E54"/>
  </rcc>
  <rcc rId="30779" sId="4">
    <oc r="E55">
      <v>53685</v>
    </oc>
    <nc r="E55"/>
  </rcc>
  <rcc rId="30780" sId="4">
    <oc r="E56">
      <v>51360</v>
    </oc>
    <nc r="E56"/>
  </rcc>
  <rcc rId="30781" sId="4">
    <oc r="E57">
      <v>5660</v>
    </oc>
    <nc r="E57"/>
  </rcc>
  <rcc rId="30782" sId="4">
    <oc r="E58">
      <v>28725</v>
    </oc>
    <nc r="E58"/>
  </rcc>
  <rcc rId="30783" sId="4">
    <oc r="E59">
      <v>12805</v>
    </oc>
    <nc r="E59"/>
  </rcc>
  <rcc rId="30784" sId="5">
    <oc r="E2" t="inlineStr">
      <is>
        <t>Июнь</t>
      </is>
    </oc>
    <nc r="E2" t="inlineStr">
      <is>
        <t>Июль</t>
      </is>
    </nc>
  </rcc>
  <rcc rId="30785" sId="5">
    <oc r="D6">
      <v>13740</v>
    </oc>
    <nc r="D6">
      <v>13895</v>
    </nc>
  </rcc>
  <rcc rId="30786" sId="5">
    <oc r="D7">
      <v>5500</v>
    </oc>
    <nc r="D7">
      <v>5600</v>
    </nc>
  </rcc>
  <rcc rId="30787" sId="5">
    <oc r="D8">
      <v>14650</v>
    </oc>
    <nc r="D8">
      <v>15285</v>
    </nc>
  </rcc>
  <rcc rId="30788" sId="5">
    <oc r="D9">
      <v>10280</v>
    </oc>
    <nc r="D9">
      <v>10655</v>
    </nc>
  </rcc>
  <rcc rId="30789" sId="5">
    <oc r="D10">
      <v>19815</v>
    </oc>
    <nc r="D10">
      <v>20280</v>
    </nc>
  </rcc>
  <rcc rId="30790" sId="5">
    <oc r="D11">
      <v>45625</v>
    </oc>
    <nc r="D11">
      <v>45650</v>
    </nc>
  </rcc>
  <rcc rId="30791" sId="5">
    <oc r="D12">
      <v>20360</v>
    </oc>
    <nc r="D12">
      <v>20575</v>
    </nc>
  </rcc>
  <rcc rId="30792" sId="5">
    <oc r="D13">
      <v>13605</v>
    </oc>
    <nc r="D13">
      <v>13750</v>
    </nc>
  </rcc>
  <rcc rId="30793" sId="5">
    <oc r="D14">
      <v>70530</v>
    </oc>
    <nc r="D14">
      <v>70725</v>
    </nc>
  </rcc>
  <rcc rId="30794" sId="5">
    <oc r="D15">
      <v>20260</v>
    </oc>
    <nc r="D15">
      <v>20265</v>
    </nc>
  </rcc>
  <rcc rId="30795" sId="5">
    <oc r="D16">
      <v>6740</v>
    </oc>
    <nc r="D16">
      <v>6915</v>
    </nc>
  </rcc>
  <rcc rId="30796" sId="5">
    <oc r="D17">
      <v>32760</v>
    </oc>
    <nc r="D17">
      <v>32850</v>
    </nc>
  </rcc>
  <rcc rId="30797" sId="5">
    <oc r="D18">
      <v>18400</v>
    </oc>
    <nc r="D18">
      <v>18620</v>
    </nc>
  </rcc>
  <rcc rId="30798" sId="5">
    <oc r="D19">
      <v>13185</v>
    </oc>
    <nc r="D19">
      <v>13590</v>
    </nc>
  </rcc>
  <rcc rId="30799" sId="5">
    <oc r="D20">
      <v>53080</v>
    </oc>
    <nc r="D20">
      <v>53400</v>
    </nc>
  </rcc>
  <rcc rId="30800" sId="5">
    <oc r="D21">
      <v>70205</v>
    </oc>
    <nc r="D21">
      <v>70360</v>
    </nc>
  </rcc>
  <rcc rId="30801" sId="5">
    <oc r="D22">
      <v>53405</v>
    </oc>
    <nc r="D22">
      <v>53990</v>
    </nc>
  </rcc>
  <rcc rId="30802" sId="5">
    <oc r="D23">
      <v>11345</v>
    </oc>
    <nc r="D23">
      <v>11515</v>
    </nc>
  </rcc>
  <rcc rId="30803" sId="5">
    <oc r="D24">
      <v>7780</v>
    </oc>
    <nc r="D24">
      <v>7905</v>
    </nc>
  </rcc>
  <rcc rId="30804" sId="5">
    <oc r="D26">
      <v>8990</v>
    </oc>
    <nc r="D26">
      <v>9080</v>
    </nc>
  </rcc>
  <rcc rId="30805" sId="5">
    <oc r="D27">
      <v>3970</v>
    </oc>
    <nc r="D27">
      <v>4330</v>
    </nc>
  </rcc>
  <rcc rId="30806" sId="5">
    <oc r="D28">
      <v>6505</v>
    </oc>
    <nc r="D28">
      <v>6635</v>
    </nc>
  </rcc>
  <rcc rId="30807" sId="5">
    <oc r="D29">
      <v>21630</v>
    </oc>
    <nc r="D29">
      <v>22150</v>
    </nc>
  </rcc>
  <rcc rId="30808" sId="5">
    <oc r="D30">
      <v>61365</v>
    </oc>
    <nc r="D30">
      <v>61740</v>
    </nc>
  </rcc>
  <rcc rId="30809" sId="5">
    <oc r="D31">
      <v>19660</v>
    </oc>
    <nc r="D31">
      <v>20060</v>
    </nc>
  </rcc>
  <rcc rId="30810" sId="5">
    <oc r="D32">
      <v>18885</v>
    </oc>
    <nc r="D32">
      <v>19045</v>
    </nc>
  </rcc>
  <rcc rId="30811" sId="5">
    <oc r="D33">
      <v>55185</v>
    </oc>
    <nc r="D33">
      <v>55360</v>
    </nc>
  </rcc>
  <rcc rId="30812" sId="5">
    <oc r="D34">
      <v>13570</v>
    </oc>
    <nc r="D34">
      <v>13710</v>
    </nc>
  </rcc>
  <rcc rId="30813" sId="5">
    <oc r="D35">
      <v>10705</v>
    </oc>
    <nc r="D35">
      <v>10800</v>
    </nc>
  </rcc>
  <rcc rId="30814" sId="5">
    <oc r="D36">
      <v>69485</v>
    </oc>
    <nc r="D36">
      <v>69805</v>
    </nc>
  </rcc>
  <rcc rId="30815" sId="5">
    <oc r="D37">
      <v>26775</v>
    </oc>
    <nc r="D37">
      <v>27110</v>
    </nc>
  </rcc>
  <rcc rId="30816" sId="5">
    <oc r="D38">
      <v>91525</v>
    </oc>
    <nc r="D38">
      <v>91950</v>
    </nc>
  </rcc>
  <rcc rId="30817" sId="5">
    <oc r="D39">
      <v>12225</v>
    </oc>
    <nc r="D39">
      <v>12385</v>
    </nc>
  </rcc>
  <rcc rId="30818" sId="5">
    <oc r="D40">
      <v>64660</v>
    </oc>
    <nc r="D40">
      <v>64860</v>
    </nc>
  </rcc>
  <rcc rId="30819" sId="5">
    <oc r="D41">
      <v>19070</v>
    </oc>
    <nc r="D41">
      <v>19280</v>
    </nc>
  </rcc>
  <rcc rId="30820" sId="5">
    <oc r="D42">
      <v>107505</v>
    </oc>
    <nc r="D42">
      <v>107935</v>
    </nc>
  </rcc>
  <rcc rId="30821" sId="5">
    <oc r="D43">
      <v>13985</v>
    </oc>
    <nc r="D43">
      <v>14220</v>
    </nc>
  </rcc>
  <rcc rId="30822" sId="5">
    <oc r="D44">
      <v>23580</v>
    </oc>
    <nc r="D44">
      <v>23605</v>
    </nc>
  </rcc>
  <rcc rId="30823" sId="5">
    <oc r="D45">
      <v>20205</v>
    </oc>
    <nc r="D45">
      <v>20285</v>
    </nc>
  </rcc>
  <rcc rId="30824" sId="5">
    <oc r="D46">
      <v>260</v>
    </oc>
    <nc r="D46">
      <v>360</v>
    </nc>
  </rcc>
  <rcc rId="30825" sId="5">
    <oc r="D47">
      <v>10340</v>
    </oc>
    <nc r="D47">
      <v>10695</v>
    </nc>
  </rcc>
  <rcc rId="30826" sId="5">
    <oc r="D48">
      <v>25345</v>
    </oc>
    <nc r="D48">
      <v>25440</v>
    </nc>
  </rcc>
  <rcc rId="30827" sId="5">
    <oc r="D49">
      <v>34705</v>
    </oc>
    <nc r="D49">
      <v>34895</v>
    </nc>
  </rcc>
  <rcc rId="30828" sId="5">
    <oc r="D50">
      <v>19080</v>
    </oc>
    <nc r="D50">
      <v>19195</v>
    </nc>
  </rcc>
  <rcc rId="30829" sId="5">
    <oc r="D51">
      <v>1840</v>
    </oc>
    <nc r="D51">
      <v>2430</v>
    </nc>
  </rcc>
  <rcc rId="30830" sId="5">
    <oc r="D52">
      <v>22135</v>
    </oc>
    <nc r="D52">
      <v>22390</v>
    </nc>
  </rcc>
  <rcc rId="30831" sId="5">
    <oc r="D53">
      <v>36495</v>
    </oc>
    <nc r="D53">
      <v>36595</v>
    </nc>
  </rcc>
  <rcc rId="30832" sId="5">
    <oc r="D54">
      <v>42070</v>
    </oc>
    <nc r="D54">
      <v>42295</v>
    </nc>
  </rcc>
  <rcc rId="30833" sId="5">
    <oc r="D55">
      <v>8080</v>
    </oc>
    <nc r="D55">
      <v>8375</v>
    </nc>
  </rcc>
  <rcc rId="30834" sId="5">
    <oc r="D56">
      <v>263250</v>
    </oc>
    <nc r="D56">
      <v>264245</v>
    </nc>
  </rcc>
  <rcc rId="30835" sId="5">
    <oc r="D57">
      <v>31880</v>
    </oc>
    <nc r="D57">
      <v>31990</v>
    </nc>
  </rcc>
  <rcc rId="30836" sId="5">
    <oc r="D58">
      <v>7735</v>
    </oc>
    <nc r="D58">
      <v>8150</v>
    </nc>
  </rcc>
  <rcc rId="30837" sId="5">
    <oc r="D59">
      <v>66740</v>
    </oc>
    <nc r="D59">
      <v>66895</v>
    </nc>
  </rcc>
  <rcc rId="30838" sId="5">
    <oc r="D61">
      <v>3455</v>
    </oc>
    <nc r="D61">
      <v>3515</v>
    </nc>
  </rcc>
  <rcc rId="30839" sId="5">
    <oc r="D62">
      <v>8530</v>
    </oc>
    <nc r="D62">
      <v>8655</v>
    </nc>
  </rcc>
  <rcc rId="30840" sId="5">
    <oc r="D63">
      <v>1260</v>
    </oc>
    <nc r="D63">
      <v>1430</v>
    </nc>
  </rcc>
  <rcc rId="30841" sId="5">
    <oc r="D64">
      <v>19240</v>
    </oc>
    <nc r="D64">
      <v>19490</v>
    </nc>
  </rcc>
  <rcc rId="30842" sId="5">
    <oc r="D65">
      <v>6855</v>
    </oc>
    <nc r="D65">
      <v>6970</v>
    </nc>
  </rcc>
  <rcc rId="30843" sId="5">
    <oc r="D66">
      <v>23130</v>
    </oc>
    <nc r="D66">
      <v>23455</v>
    </nc>
  </rcc>
  <rcc rId="30844" sId="5">
    <oc r="D67">
      <v>28305</v>
    </oc>
    <nc r="D67">
      <v>28395</v>
    </nc>
  </rcc>
  <rcc rId="30845" sId="5">
    <oc r="D68">
      <v>5715</v>
    </oc>
    <nc r="D68">
      <v>5850</v>
    </nc>
  </rcc>
  <rcc rId="30846" sId="5">
    <oc r="D70">
      <v>20505</v>
    </oc>
    <nc r="D70">
      <v>20570</v>
    </nc>
  </rcc>
  <rcc rId="30847" sId="5">
    <oc r="D71">
      <v>36250</v>
    </oc>
    <nc r="D71">
      <v>36475</v>
    </nc>
  </rcc>
  <rcc rId="30848" sId="5">
    <oc r="D72">
      <v>32885</v>
    </oc>
    <nc r="D72">
      <v>33090</v>
    </nc>
  </rcc>
  <rcc rId="30849" sId="5">
    <oc r="D73">
      <v>3930</v>
    </oc>
    <nc r="D73">
      <v>3935</v>
    </nc>
  </rcc>
  <rcc rId="30850" sId="5">
    <oc r="D74">
      <v>7270</v>
    </oc>
    <nc r="D74">
      <v>7465</v>
    </nc>
  </rcc>
  <rcc rId="30851" sId="5">
    <oc r="D75">
      <v>5510</v>
    </oc>
    <nc r="D75">
      <v>5630</v>
    </nc>
  </rcc>
  <rcc rId="30852" sId="5">
    <oc r="D76">
      <v>57305</v>
    </oc>
    <nc r="D76">
      <v>58160</v>
    </nc>
  </rcc>
  <rcc rId="30853" sId="5">
    <oc r="D77">
      <v>12150</v>
    </oc>
    <nc r="D77">
      <v>12280</v>
    </nc>
  </rcc>
  <rcc rId="30854" sId="5">
    <oc r="D78">
      <v>12125</v>
    </oc>
    <nc r="D78">
      <v>12295</v>
    </nc>
  </rcc>
  <rcc rId="30855" sId="5">
    <oc r="D79">
      <v>8905</v>
    </oc>
    <nc r="D79">
      <v>9110</v>
    </nc>
  </rcc>
  <rcc rId="30856" sId="5">
    <oc r="D80">
      <v>7280</v>
    </oc>
    <nc r="D80">
      <v>7490</v>
    </nc>
  </rcc>
  <rcc rId="30857" sId="5">
    <oc r="D81">
      <v>10490</v>
    </oc>
    <nc r="D81">
      <v>10590</v>
    </nc>
  </rcc>
  <rcc rId="30858" sId="5">
    <oc r="D82">
      <v>2140</v>
    </oc>
    <nc r="D82">
      <v>2195</v>
    </nc>
  </rcc>
  <rcc rId="30859" sId="5">
    <oc r="D83">
      <v>15740</v>
    </oc>
    <nc r="D83">
      <v>15790</v>
    </nc>
  </rcc>
  <rcc rId="30860" sId="5">
    <oc r="D84">
      <v>100</v>
    </oc>
    <nc r="D84">
      <v>105</v>
    </nc>
  </rcc>
  <rcc rId="30861" sId="5">
    <oc r="D85">
      <v>25515</v>
    </oc>
    <nc r="D85">
      <v>25640</v>
    </nc>
  </rcc>
  <rcc rId="30862" sId="5">
    <oc r="D86">
      <v>27240</v>
    </oc>
    <nc r="D86">
      <v>27310</v>
    </nc>
  </rcc>
  <rcc rId="30863" sId="5">
    <oc r="D87">
      <v>8730</v>
    </oc>
    <nc r="D87">
      <v>8795</v>
    </nc>
  </rcc>
  <rcc rId="30864" sId="5">
    <oc r="D88">
      <v>3015</v>
    </oc>
    <nc r="D88">
      <v>3030</v>
    </nc>
  </rcc>
  <rcc rId="30865" sId="5">
    <oc r="D89">
      <v>37150</v>
    </oc>
    <nc r="D89">
      <v>38395</v>
    </nc>
  </rcc>
  <rcc rId="30866" sId="5">
    <oc r="D90">
      <v>27280</v>
    </oc>
    <nc r="D90">
      <v>27410</v>
    </nc>
  </rcc>
  <rcc rId="30867" sId="5">
    <oc r="D91">
      <v>67140</v>
    </oc>
    <nc r="D91">
      <v>67820</v>
    </nc>
  </rcc>
  <rcc rId="30868" sId="5">
    <oc r="D92">
      <v>40295</v>
    </oc>
    <nc r="D92">
      <v>40430</v>
    </nc>
  </rcc>
  <rcc rId="30869" sId="5">
    <oc r="D94">
      <v>1910</v>
    </oc>
    <nc r="D94">
      <v>2115</v>
    </nc>
  </rcc>
  <rcc rId="30870" sId="5">
    <oc r="D95">
      <v>20455</v>
    </oc>
    <nc r="D95">
      <v>20770</v>
    </nc>
  </rcc>
  <rcc rId="30871" sId="5">
    <oc r="D96">
      <v>8960</v>
    </oc>
    <nc r="D96">
      <v>9055</v>
    </nc>
  </rcc>
  <rcc rId="30872" sId="5">
    <oc r="D97">
      <v>34345</v>
    </oc>
    <nc r="D97">
      <v>34590</v>
    </nc>
  </rcc>
  <rcc rId="30873" sId="5">
    <oc r="D98">
      <v>8370</v>
    </oc>
    <nc r="D98">
      <v>8530</v>
    </nc>
  </rcc>
  <rcc rId="30874" sId="5">
    <oc r="D99">
      <v>45040</v>
    </oc>
    <nc r="D99">
      <v>45670</v>
    </nc>
  </rcc>
  <rcc rId="30875" sId="5">
    <oc r="D100">
      <v>30955</v>
    </oc>
    <nc r="D100">
      <v>31190</v>
    </nc>
  </rcc>
  <rcc rId="30876" sId="5">
    <oc r="D101">
      <v>31110</v>
    </oc>
    <nc r="D101">
      <v>31605</v>
    </nc>
  </rcc>
  <rcc rId="30877" sId="5">
    <oc r="D102">
      <v>17465</v>
    </oc>
    <nc r="D102">
      <v>17775</v>
    </nc>
  </rcc>
  <rcc rId="30878" sId="5">
    <oc r="D103">
      <v>14630</v>
    </oc>
    <nc r="D103">
      <v>14890</v>
    </nc>
  </rcc>
  <rcc rId="30879" sId="5">
    <oc r="D104">
      <v>23840</v>
    </oc>
    <nc r="D104">
      <v>23915</v>
    </nc>
  </rcc>
  <rcc rId="30880" sId="5">
    <oc r="D105">
      <v>4340</v>
    </oc>
    <nc r="D105">
      <v>4450</v>
    </nc>
  </rcc>
  <rcc rId="30881" sId="5">
    <oc r="D106">
      <v>9245</v>
    </oc>
    <nc r="D106">
      <v>9495</v>
    </nc>
  </rcc>
  <rcc rId="30882" sId="5">
    <oc r="D108">
      <v>98055</v>
    </oc>
    <nc r="D108">
      <v>98325</v>
    </nc>
  </rcc>
  <rcc rId="30883" sId="5">
    <oc r="D109">
      <v>35150</v>
    </oc>
    <nc r="D109">
      <v>35190</v>
    </nc>
  </rcc>
  <rcc rId="30884" sId="5">
    <oc r="D110">
      <v>14930</v>
    </oc>
    <nc r="D110">
      <v>15310</v>
    </nc>
  </rcc>
  <rcc rId="30885" sId="5">
    <oc r="D111">
      <v>26770</v>
    </oc>
    <nc r="D111">
      <v>27315</v>
    </nc>
  </rcc>
  <rcc rId="30886" sId="5">
    <oc r="D112">
      <v>5415</v>
    </oc>
    <nc r="D112">
      <v>5625</v>
    </nc>
  </rcc>
  <rcc rId="30887" sId="5">
    <oc r="D113">
      <v>19970</v>
    </oc>
    <nc r="D113">
      <v>19975</v>
    </nc>
  </rcc>
  <rcc rId="30888" sId="5">
    <oc r="D114">
      <v>11870</v>
    </oc>
    <nc r="D114">
      <v>12125</v>
    </nc>
  </rcc>
  <rcc rId="30889" sId="5">
    <oc r="D115">
      <v>47190</v>
    </oc>
    <nc r="D115">
      <v>47540</v>
    </nc>
  </rcc>
  <rcc rId="30890" sId="5">
    <oc r="D116">
      <v>36100</v>
    </oc>
    <nc r="D116">
      <v>36505</v>
    </nc>
  </rcc>
  <rcc rId="30891" sId="5">
    <oc r="D117">
      <v>96485</v>
    </oc>
    <nc r="D117">
      <v>96795</v>
    </nc>
  </rcc>
  <rcc rId="30892" sId="5">
    <oc r="D118">
      <v>40670</v>
    </oc>
    <nc r="D118">
      <v>41035</v>
    </nc>
  </rcc>
  <rcc rId="30893" sId="5">
    <oc r="D119">
      <v>2455</v>
    </oc>
    <nc r="D119">
      <v>2680</v>
    </nc>
  </rcc>
  <rcc rId="30894" sId="5">
    <oc r="D120">
      <v>87175</v>
    </oc>
    <nc r="D120">
      <v>87425</v>
    </nc>
  </rcc>
  <rcc rId="30895" sId="5">
    <oc r="D121">
      <v>83865</v>
    </oc>
    <nc r="D121">
      <v>84165</v>
    </nc>
  </rcc>
  <rcc rId="30896" sId="5">
    <oc r="D122">
      <v>15810</v>
    </oc>
    <nc r="D122">
      <v>15880</v>
    </nc>
  </rcc>
  <rcc rId="30897" sId="5">
    <oc r="D123">
      <v>5225</v>
    </oc>
    <nc r="D123">
      <v>5305</v>
    </nc>
  </rcc>
  <rcc rId="30898" sId="5">
    <oc r="D124">
      <v>8740</v>
    </oc>
    <nc r="D124">
      <v>8860</v>
    </nc>
  </rcc>
  <rcc rId="30899" sId="5">
    <oc r="D125">
      <v>10055</v>
    </oc>
    <nc r="D125">
      <v>10240</v>
    </nc>
  </rcc>
  <rcc rId="30900" sId="5">
    <oc r="D126">
      <v>31505</v>
    </oc>
    <nc r="D126">
      <v>31860</v>
    </nc>
  </rcc>
  <rcc rId="30901" sId="5">
    <oc r="D127">
      <v>61370</v>
    </oc>
    <nc r="D127">
      <v>62055</v>
    </nc>
  </rcc>
  <rcc rId="30902" sId="5">
    <oc r="D128">
      <v>9640</v>
    </oc>
    <nc r="D128">
      <v>10130</v>
    </nc>
  </rcc>
  <rcc rId="30903" sId="5">
    <oc r="D129">
      <v>15900</v>
    </oc>
    <nc r="D129">
      <v>16070</v>
    </nc>
  </rcc>
  <rcc rId="30904" sId="5">
    <oc r="D131">
      <v>8445</v>
    </oc>
    <nc r="D131">
      <v>8570</v>
    </nc>
  </rcc>
  <rcc rId="30905" sId="5">
    <oc r="D132">
      <v>9650</v>
    </oc>
    <nc r="D132">
      <v>9815</v>
    </nc>
  </rcc>
  <rcc rId="30906" sId="5">
    <oc r="D133">
      <v>19150</v>
    </oc>
    <nc r="D133">
      <v>19290</v>
    </nc>
  </rcc>
  <rcc rId="30907" sId="5">
    <oc r="D134">
      <v>18150</v>
    </oc>
    <nc r="D134">
      <v>18410</v>
    </nc>
  </rcc>
  <rcc rId="30908" sId="5">
    <oc r="D135">
      <v>31090</v>
    </oc>
    <nc r="D135">
      <v>31455</v>
    </nc>
  </rcc>
  <rcc rId="30909" sId="5">
    <oc r="D136">
      <v>59005</v>
    </oc>
    <nc r="D136">
      <v>59290</v>
    </nc>
  </rcc>
  <rcc rId="30910" sId="5">
    <oc r="D137">
      <v>29220</v>
    </oc>
    <nc r="D137">
      <v>29470</v>
    </nc>
  </rcc>
  <rcc rId="30911" sId="5">
    <oc r="D138">
      <v>29020</v>
    </oc>
    <nc r="D138">
      <v>29405</v>
    </nc>
  </rcc>
  <rcc rId="30912" sId="5">
    <oc r="D139">
      <v>40790</v>
    </oc>
    <nc r="D139">
      <v>40985</v>
    </nc>
  </rcc>
  <rcc rId="30913" sId="5">
    <oc r="D140">
      <v>19120</v>
    </oc>
    <nc r="D140">
      <v>19320</v>
    </nc>
  </rcc>
  <rcc rId="30914" sId="5">
    <oc r="D141">
      <v>9475</v>
    </oc>
    <nc r="D141">
      <v>9575</v>
    </nc>
  </rcc>
  <rcc rId="30915" sId="5">
    <oc r="D142">
      <v>27765</v>
    </oc>
    <nc r="D142">
      <v>27935</v>
    </nc>
  </rcc>
  <rcc rId="30916" sId="5">
    <oc r="D143">
      <v>41695</v>
    </oc>
    <nc r="D143">
      <v>41860</v>
    </nc>
  </rcc>
  <rcc rId="30917" sId="5">
    <oc r="D144">
      <v>57905</v>
    </oc>
    <nc r="D144">
      <v>58320</v>
    </nc>
  </rcc>
  <rcc rId="30918" sId="5">
    <oc r="D145">
      <v>10770</v>
    </oc>
    <nc r="D145">
      <v>11030</v>
    </nc>
  </rcc>
  <rcc rId="30919" sId="5">
    <oc r="D146">
      <v>12850</v>
    </oc>
    <nc r="D146">
      <v>13140</v>
    </nc>
  </rcc>
  <rcc rId="30920" sId="5">
    <oc r="D147">
      <v>30075</v>
    </oc>
    <nc r="D147">
      <v>30595</v>
    </nc>
  </rcc>
  <rcc rId="30921" sId="5">
    <oc r="D148">
      <v>13700</v>
    </oc>
    <nc r="D148">
      <v>13735</v>
    </nc>
  </rcc>
  <rcc rId="30922" sId="5">
    <oc r="D149">
      <v>40450</v>
    </oc>
    <nc r="D149">
      <v>40565</v>
    </nc>
  </rcc>
  <rcc rId="30923" sId="5">
    <oc r="D150">
      <v>39100</v>
    </oc>
    <nc r="D150">
      <v>39270</v>
    </nc>
  </rcc>
  <rcc rId="30924" sId="5">
    <oc r="D151">
      <v>44990</v>
    </oc>
    <nc r="D151">
      <v>45225</v>
    </nc>
  </rcc>
  <rcc rId="30925" sId="5">
    <oc r="D152">
      <v>23430</v>
    </oc>
    <nc r="D152">
      <v>23620</v>
    </nc>
  </rcc>
  <rcc rId="30926" sId="5">
    <oc r="D154">
      <v>29075</v>
    </oc>
    <nc r="D154">
      <v>29210</v>
    </nc>
  </rcc>
  <rcc rId="30927" sId="5">
    <oc r="D155">
      <v>77550</v>
    </oc>
    <nc r="D155">
      <v>78140</v>
    </nc>
  </rcc>
  <rcc rId="30928" sId="5">
    <oc r="D156">
      <v>25190</v>
    </oc>
    <nc r="D156">
      <v>25520</v>
    </nc>
  </rcc>
  <rcc rId="30929" sId="5">
    <oc r="D157">
      <v>36605</v>
    </oc>
    <nc r="D157">
      <v>36965</v>
    </nc>
  </rcc>
  <rcc rId="30930" sId="5">
    <oc r="D158">
      <v>4915</v>
    </oc>
    <nc r="D158">
      <v>5130</v>
    </nc>
  </rcc>
  <rcc rId="30931" sId="5">
    <oc r="D159">
      <v>7810</v>
    </oc>
    <nc r="D159">
      <v>7940</v>
    </nc>
  </rcc>
  <rcc rId="30932" sId="5">
    <oc r="D160">
      <v>14195</v>
    </oc>
    <nc r="D160">
      <v>14640</v>
    </nc>
  </rcc>
  <rcc rId="30933" sId="5">
    <oc r="D161">
      <v>92155</v>
    </oc>
    <nc r="D161">
      <v>92220</v>
    </nc>
  </rcc>
  <rcc rId="30934" sId="5">
    <oc r="D162">
      <v>74595</v>
    </oc>
    <nc r="D162">
      <v>74910</v>
    </nc>
  </rcc>
  <rcc rId="30935" sId="5">
    <oc r="D163">
      <v>20315</v>
    </oc>
    <nc r="D163">
      <v>20585</v>
    </nc>
  </rcc>
  <rcc rId="30936" sId="5">
    <oc r="D164">
      <v>46545</v>
    </oc>
    <nc r="D164">
      <v>46550</v>
    </nc>
  </rcc>
  <rcc rId="30937" sId="5">
    <oc r="D166">
      <v>23230</v>
    </oc>
    <nc r="D166">
      <v>23810</v>
    </nc>
  </rcc>
  <rcc rId="30938" sId="5">
    <oc r="D167">
      <v>1195</v>
    </oc>
    <nc r="D167">
      <v>1330</v>
    </nc>
  </rcc>
  <rcc rId="30939" sId="5">
    <oc r="D168">
      <v>13490</v>
    </oc>
    <nc r="D168">
      <v>13595</v>
    </nc>
  </rcc>
  <rcc rId="30940" sId="5">
    <oc r="D169">
      <v>12945</v>
    </oc>
    <nc r="D169">
      <v>13080</v>
    </nc>
  </rcc>
  <rcc rId="30941" sId="5">
    <oc r="D170">
      <v>10860</v>
    </oc>
    <nc r="D170">
      <v>11030</v>
    </nc>
  </rcc>
  <rcc rId="30942" sId="5">
    <oc r="D171">
      <v>70925</v>
    </oc>
    <nc r="D171">
      <v>71220</v>
    </nc>
  </rcc>
  <rcc rId="30943" sId="5">
    <oc r="D172">
      <v>40090</v>
    </oc>
    <nc r="D172">
      <v>40310</v>
    </nc>
  </rcc>
  <rcc rId="30944" sId="5">
    <oc r="D173">
      <v>19480</v>
    </oc>
    <nc r="D173">
      <v>19825</v>
    </nc>
  </rcc>
  <rcc rId="30945" sId="5">
    <oc r="D174">
      <v>10340</v>
    </oc>
    <nc r="D174">
      <v>10500</v>
    </nc>
  </rcc>
  <rcc rId="30946" sId="5">
    <oc r="D175">
      <v>52555</v>
    </oc>
    <nc r="D175">
      <v>53155</v>
    </nc>
  </rcc>
  <rcc rId="30947" sId="5">
    <oc r="D176">
      <v>45270</v>
    </oc>
    <nc r="D176">
      <v>45375</v>
    </nc>
  </rcc>
  <rcc rId="30948" sId="5">
    <oc r="D177">
      <v>33880</v>
    </oc>
    <nc r="D177">
      <v>34275</v>
    </nc>
  </rcc>
  <rcc rId="30949" sId="5">
    <oc r="D179">
      <v>49480</v>
    </oc>
    <nc r="D179">
      <v>49935</v>
    </nc>
  </rcc>
  <rcc rId="30950" sId="5">
    <oc r="D180">
      <v>39085</v>
    </oc>
    <nc r="D180">
      <v>39395</v>
    </nc>
  </rcc>
  <rcc rId="30951" sId="5">
    <oc r="D181">
      <v>10205</v>
    </oc>
    <nc r="D181">
      <v>10450</v>
    </nc>
  </rcc>
  <rcc rId="30952" sId="5">
    <oc r="D182">
      <v>9085</v>
    </oc>
    <nc r="D182">
      <v>9290</v>
    </nc>
  </rcc>
  <rcc rId="30953" sId="5">
    <oc r="D183">
      <v>31565</v>
    </oc>
    <nc r="D183">
      <v>31755</v>
    </nc>
  </rcc>
  <rcc rId="30954" sId="5">
    <oc r="D184">
      <v>23750</v>
    </oc>
    <nc r="D184">
      <v>23840</v>
    </nc>
  </rcc>
  <rcc rId="30955" sId="5">
    <oc r="D185">
      <v>10645</v>
    </oc>
    <nc r="D185">
      <v>10900</v>
    </nc>
  </rcc>
  <rcc rId="30956" sId="5">
    <oc r="D186">
      <v>18625</v>
    </oc>
    <nc r="D186">
      <v>19280</v>
    </nc>
  </rcc>
  <rcc rId="30957" sId="5">
    <oc r="D187">
      <v>40530</v>
    </oc>
    <nc r="D187">
      <v>40600</v>
    </nc>
  </rcc>
  <rcc rId="30958" sId="5">
    <oc r="D188">
      <v>13360</v>
    </oc>
    <nc r="D188">
      <v>13495</v>
    </nc>
  </rcc>
  <rcc rId="30959" sId="5">
    <oc r="D189">
      <v>123570</v>
    </oc>
    <nc r="D189">
      <v>123900</v>
    </nc>
  </rcc>
  <rcc rId="30960" sId="5">
    <oc r="D190">
      <v>7340</v>
    </oc>
    <nc r="D190">
      <v>7690</v>
    </nc>
  </rcc>
  <rcc rId="30961" sId="5">
    <oc r="D191">
      <v>25920</v>
    </oc>
    <nc r="D191">
      <v>26525</v>
    </nc>
  </rcc>
  <rcc rId="30962" sId="5">
    <oc r="D192">
      <v>33305</v>
    </oc>
    <nc r="D192">
      <v>33751</v>
    </nc>
  </rcc>
  <rcc rId="30963" sId="5">
    <oc r="D193">
      <v>26985</v>
    </oc>
    <nc r="D193">
      <v>27500</v>
    </nc>
  </rcc>
  <rcc rId="30964" sId="5">
    <oc r="D195">
      <v>10185</v>
    </oc>
    <nc r="D195">
      <v>10270</v>
    </nc>
  </rcc>
  <rcc rId="30965" sId="5">
    <oc r="D196">
      <v>22975</v>
    </oc>
    <nc r="D196">
      <v>23370</v>
    </nc>
  </rcc>
  <rcc rId="30966" sId="5">
    <oc r="D198">
      <v>17790</v>
    </oc>
    <nc r="D198">
      <v>18020</v>
    </nc>
  </rcc>
  <rcc rId="30967" sId="5">
    <oc r="D199">
      <v>16365</v>
    </oc>
    <nc r="D199">
      <v>16395</v>
    </nc>
  </rcc>
  <rcc rId="30968" sId="5">
    <oc r="D201">
      <v>15900</v>
    </oc>
    <nc r="D201">
      <v>16140</v>
    </nc>
  </rcc>
  <rcc rId="30969" sId="5">
    <oc r="E6">
      <v>13895</v>
    </oc>
    <nc r="E6"/>
  </rcc>
  <rcc rId="30970" sId="5">
    <oc r="E7">
      <v>5600</v>
    </oc>
    <nc r="E7"/>
  </rcc>
  <rcc rId="30971" sId="5">
    <oc r="E8">
      <v>15285</v>
    </oc>
    <nc r="E8"/>
  </rcc>
  <rcc rId="30972" sId="5">
    <oc r="E9">
      <v>10655</v>
    </oc>
    <nc r="E9"/>
  </rcc>
  <rcc rId="30973" sId="5">
    <oc r="E10">
      <v>20280</v>
    </oc>
    <nc r="E10"/>
  </rcc>
  <rcc rId="30974" sId="5">
    <oc r="E11">
      <v>45650</v>
    </oc>
    <nc r="E11"/>
  </rcc>
  <rcc rId="30975" sId="5">
    <oc r="E12">
      <v>20575</v>
    </oc>
    <nc r="E12"/>
  </rcc>
  <rcc rId="30976" sId="5">
    <oc r="E13">
      <v>13750</v>
    </oc>
    <nc r="E13"/>
  </rcc>
  <rcc rId="30977" sId="5">
    <oc r="E14">
      <v>70725</v>
    </oc>
    <nc r="E14"/>
  </rcc>
  <rcc rId="30978" sId="5">
    <oc r="E15">
      <v>20265</v>
    </oc>
    <nc r="E15"/>
  </rcc>
  <rcc rId="30979" sId="5">
    <oc r="E16">
      <v>6915</v>
    </oc>
    <nc r="E16"/>
  </rcc>
  <rcc rId="30980" sId="5">
    <oc r="E17">
      <v>32850</v>
    </oc>
    <nc r="E17"/>
  </rcc>
  <rcc rId="30981" sId="5">
    <oc r="E18">
      <v>18620</v>
    </oc>
    <nc r="E18"/>
  </rcc>
  <rcc rId="30982" sId="5">
    <oc r="E19">
      <v>13590</v>
    </oc>
    <nc r="E19"/>
  </rcc>
  <rcc rId="30983" sId="5">
    <oc r="E20">
      <v>53400</v>
    </oc>
    <nc r="E20"/>
  </rcc>
  <rcc rId="30984" sId="5">
    <oc r="E21">
      <v>70360</v>
    </oc>
    <nc r="E21"/>
  </rcc>
  <rcc rId="30985" sId="5">
    <oc r="E22">
      <v>53990</v>
    </oc>
    <nc r="E22"/>
  </rcc>
  <rcc rId="30986" sId="5">
    <oc r="E23">
      <v>11515</v>
    </oc>
    <nc r="E23"/>
  </rcc>
  <rcc rId="30987" sId="5">
    <oc r="E24">
      <v>7905</v>
    </oc>
    <nc r="E24"/>
  </rcc>
  <rcc rId="30988" sId="5">
    <oc r="E25">
      <v>14560</v>
    </oc>
    <nc r="E25"/>
  </rcc>
  <rcc rId="30989" sId="5">
    <oc r="E26">
      <v>9080</v>
    </oc>
    <nc r="E26"/>
  </rcc>
  <rcc rId="30990" sId="5">
    <oc r="E27">
      <v>4330</v>
    </oc>
    <nc r="E27"/>
  </rcc>
  <rcc rId="30991" sId="5">
    <oc r="E28">
      <v>6635</v>
    </oc>
    <nc r="E28"/>
  </rcc>
  <rcc rId="30992" sId="5">
    <oc r="E29">
      <v>22150</v>
    </oc>
    <nc r="E29"/>
  </rcc>
  <rcc rId="30993" sId="5">
    <oc r="E30">
      <v>61740</v>
    </oc>
    <nc r="E30"/>
  </rcc>
  <rcc rId="30994" sId="5">
    <oc r="E31">
      <v>20060</v>
    </oc>
    <nc r="E31"/>
  </rcc>
  <rcc rId="30995" sId="5">
    <oc r="E32">
      <v>19045</v>
    </oc>
    <nc r="E32"/>
  </rcc>
  <rcc rId="30996" sId="5">
    <oc r="E33">
      <v>55360</v>
    </oc>
    <nc r="E33"/>
  </rcc>
  <rcc rId="30997" sId="5">
    <oc r="E34">
      <v>13710</v>
    </oc>
    <nc r="E34"/>
  </rcc>
  <rcc rId="30998" sId="5">
    <oc r="E35">
      <v>10800</v>
    </oc>
    <nc r="E35"/>
  </rcc>
  <rcc rId="30999" sId="5">
    <oc r="E36">
      <v>69805</v>
    </oc>
    <nc r="E36"/>
  </rcc>
  <rcc rId="31000" sId="5">
    <oc r="E37">
      <v>27110</v>
    </oc>
    <nc r="E37"/>
  </rcc>
  <rcc rId="31001" sId="5">
    <oc r="E38">
      <v>91950</v>
    </oc>
    <nc r="E38"/>
  </rcc>
  <rcc rId="31002" sId="5">
    <oc r="E39">
      <v>12385</v>
    </oc>
    <nc r="E39"/>
  </rcc>
  <rcc rId="31003" sId="5">
    <oc r="E40">
      <v>64860</v>
    </oc>
    <nc r="E40"/>
  </rcc>
  <rcc rId="31004" sId="5">
    <oc r="E41">
      <v>19280</v>
    </oc>
    <nc r="E41"/>
  </rcc>
  <rcc rId="31005" sId="5">
    <oc r="E42">
      <v>107935</v>
    </oc>
    <nc r="E42"/>
  </rcc>
  <rcc rId="31006" sId="5">
    <oc r="E43">
      <v>14220</v>
    </oc>
    <nc r="E43"/>
  </rcc>
  <rcc rId="31007" sId="5">
    <oc r="E44">
      <v>23605</v>
    </oc>
    <nc r="E44"/>
  </rcc>
  <rcc rId="31008" sId="5">
    <oc r="E45">
      <v>20285</v>
    </oc>
    <nc r="E45"/>
  </rcc>
  <rcc rId="31009" sId="5">
    <oc r="E46">
      <v>360</v>
    </oc>
    <nc r="E46"/>
  </rcc>
  <rcc rId="31010" sId="5">
    <oc r="E47">
      <v>10695</v>
    </oc>
    <nc r="E47"/>
  </rcc>
  <rcc rId="31011" sId="5">
    <oc r="E48">
      <v>25440</v>
    </oc>
    <nc r="E48"/>
  </rcc>
  <rcc rId="31012" sId="5">
    <oc r="E49">
      <v>34895</v>
    </oc>
    <nc r="E49"/>
  </rcc>
  <rcc rId="31013" sId="5">
    <oc r="E50">
      <v>19195</v>
    </oc>
    <nc r="E50"/>
  </rcc>
  <rcc rId="31014" sId="5">
    <oc r="E51">
      <v>2430</v>
    </oc>
    <nc r="E51"/>
  </rcc>
  <rcc rId="31015" sId="5">
    <oc r="E52">
      <v>22390</v>
    </oc>
    <nc r="E52"/>
  </rcc>
  <rcc rId="31016" sId="5">
    <oc r="E53">
      <v>36595</v>
    </oc>
    <nc r="E53"/>
  </rcc>
  <rcc rId="31017" sId="5">
    <oc r="E54">
      <v>42295</v>
    </oc>
    <nc r="E54"/>
  </rcc>
  <rcc rId="31018" sId="5">
    <oc r="E55">
      <v>8375</v>
    </oc>
    <nc r="E55"/>
  </rcc>
  <rcc rId="31019" sId="5">
    <oc r="E56">
      <v>264245</v>
    </oc>
    <nc r="E56"/>
  </rcc>
  <rcc rId="31020" sId="5">
    <oc r="E57">
      <v>31990</v>
    </oc>
    <nc r="E57"/>
  </rcc>
  <rcc rId="31021" sId="5">
    <oc r="E58">
      <v>8150</v>
    </oc>
    <nc r="E58"/>
  </rcc>
  <rcc rId="31022" sId="5">
    <oc r="E59">
      <v>66895</v>
    </oc>
    <nc r="E59"/>
  </rcc>
  <rcc rId="31023" sId="5">
    <oc r="E61">
      <v>3515</v>
    </oc>
    <nc r="E61"/>
  </rcc>
  <rcc rId="31024" sId="5">
    <oc r="E62">
      <v>8655</v>
    </oc>
    <nc r="E62"/>
  </rcc>
  <rcc rId="31025" sId="5">
    <oc r="E63">
      <v>1430</v>
    </oc>
    <nc r="E63"/>
  </rcc>
  <rcc rId="31026" sId="5">
    <oc r="E64">
      <v>19490</v>
    </oc>
    <nc r="E64"/>
  </rcc>
  <rcc rId="31027" sId="5">
    <oc r="E65">
      <v>6970</v>
    </oc>
    <nc r="E65"/>
  </rcc>
  <rcc rId="31028" sId="5">
    <oc r="E66">
      <v>23455</v>
    </oc>
    <nc r="E66"/>
  </rcc>
  <rcc rId="31029" sId="5">
    <oc r="E67">
      <v>28395</v>
    </oc>
    <nc r="E67"/>
  </rcc>
  <rcc rId="31030" sId="5">
    <oc r="E68">
      <v>5850</v>
    </oc>
    <nc r="E68"/>
  </rcc>
  <rcc rId="31031" sId="5">
    <oc r="E70">
      <v>20570</v>
    </oc>
    <nc r="E70"/>
  </rcc>
  <rcc rId="31032" sId="5">
    <oc r="E71">
      <v>36475</v>
    </oc>
    <nc r="E71"/>
  </rcc>
  <rcc rId="31033" sId="5">
    <oc r="E72">
      <v>33090</v>
    </oc>
    <nc r="E72"/>
  </rcc>
  <rcc rId="31034" sId="5">
    <oc r="E73">
      <v>3935</v>
    </oc>
    <nc r="E73"/>
  </rcc>
  <rcc rId="31035" sId="5">
    <oc r="E74">
      <v>7465</v>
    </oc>
    <nc r="E74"/>
  </rcc>
  <rcc rId="31036" sId="5">
    <oc r="E75">
      <v>5630</v>
    </oc>
    <nc r="E75"/>
  </rcc>
  <rcc rId="31037" sId="5">
    <oc r="E76">
      <v>58160</v>
    </oc>
    <nc r="E76"/>
  </rcc>
  <rcc rId="31038" sId="5">
    <oc r="E77">
      <v>12280</v>
    </oc>
    <nc r="E77"/>
  </rcc>
  <rcc rId="31039" sId="5">
    <oc r="E78">
      <v>12295</v>
    </oc>
    <nc r="E78"/>
  </rcc>
  <rcc rId="31040" sId="5">
    <oc r="E79">
      <v>9110</v>
    </oc>
    <nc r="E79"/>
  </rcc>
  <rcc rId="31041" sId="5">
    <oc r="E80">
      <v>7490</v>
    </oc>
    <nc r="E80"/>
  </rcc>
  <rcc rId="31042" sId="5">
    <oc r="E81">
      <v>10590</v>
    </oc>
    <nc r="E81"/>
  </rcc>
  <rcc rId="31043" sId="5">
    <oc r="E82">
      <v>2195</v>
    </oc>
    <nc r="E82"/>
  </rcc>
  <rcc rId="31044" sId="5">
    <oc r="E83">
      <v>15790</v>
    </oc>
    <nc r="E83"/>
  </rcc>
  <rcc rId="31045" sId="5">
    <oc r="E84">
      <v>105</v>
    </oc>
    <nc r="E84"/>
  </rcc>
  <rcc rId="31046" sId="5">
    <oc r="E85">
      <v>25640</v>
    </oc>
    <nc r="E85"/>
  </rcc>
  <rcc rId="31047" sId="5">
    <oc r="E86">
      <v>27310</v>
    </oc>
    <nc r="E86"/>
  </rcc>
  <rcc rId="31048" sId="5">
    <oc r="E87">
      <v>8795</v>
    </oc>
    <nc r="E87"/>
  </rcc>
  <rcc rId="31049" sId="5">
    <oc r="E88">
      <v>3030</v>
    </oc>
    <nc r="E88"/>
  </rcc>
  <rcc rId="31050" sId="5">
    <oc r="E89">
      <v>38395</v>
    </oc>
    <nc r="E89"/>
  </rcc>
  <rcc rId="31051" sId="5">
    <oc r="E90">
      <v>27410</v>
    </oc>
    <nc r="E90"/>
  </rcc>
  <rcc rId="31052" sId="5">
    <oc r="E91">
      <v>67820</v>
    </oc>
    <nc r="E91"/>
  </rcc>
  <rcc rId="31053" sId="5">
    <oc r="E92">
      <v>40430</v>
    </oc>
    <nc r="E92"/>
  </rcc>
  <rcc rId="31054" sId="5">
    <oc r="E94">
      <v>2115</v>
    </oc>
    <nc r="E94"/>
  </rcc>
  <rcc rId="31055" sId="5">
    <oc r="E95">
      <v>20770</v>
    </oc>
    <nc r="E95"/>
  </rcc>
  <rcc rId="31056" sId="5">
    <oc r="E96">
      <v>9055</v>
    </oc>
    <nc r="E96"/>
  </rcc>
  <rcc rId="31057" sId="5">
    <oc r="E97">
      <v>34590</v>
    </oc>
    <nc r="E97"/>
  </rcc>
  <rcc rId="31058" sId="5">
    <oc r="E98">
      <v>8530</v>
    </oc>
    <nc r="E98"/>
  </rcc>
  <rcc rId="31059" sId="5">
    <oc r="E99">
      <v>45670</v>
    </oc>
    <nc r="E99"/>
  </rcc>
  <rcc rId="31060" sId="5">
    <oc r="E100">
      <v>31190</v>
    </oc>
    <nc r="E100"/>
  </rcc>
  <rcc rId="31061" sId="5">
    <oc r="E101">
      <v>31605</v>
    </oc>
    <nc r="E101"/>
  </rcc>
  <rcc rId="31062" sId="5">
    <oc r="E102">
      <v>17775</v>
    </oc>
    <nc r="E102"/>
  </rcc>
  <rcc rId="31063" sId="5">
    <oc r="E103">
      <v>14890</v>
    </oc>
    <nc r="E103"/>
  </rcc>
  <rcc rId="31064" sId="5">
    <oc r="E104">
      <v>23915</v>
    </oc>
    <nc r="E104"/>
  </rcc>
  <rcc rId="31065" sId="5">
    <oc r="E105">
      <v>4450</v>
    </oc>
    <nc r="E105"/>
  </rcc>
  <rcc rId="31066" sId="5">
    <oc r="E106">
      <v>9495</v>
    </oc>
    <nc r="E106"/>
  </rcc>
  <rcc rId="31067" sId="5">
    <oc r="E107">
      <v>5480</v>
    </oc>
    <nc r="E107"/>
  </rcc>
  <rcc rId="31068" sId="5">
    <oc r="E108">
      <v>98325</v>
    </oc>
    <nc r="E108"/>
  </rcc>
  <rcc rId="31069" sId="5">
    <oc r="E109">
      <v>35190</v>
    </oc>
    <nc r="E109"/>
  </rcc>
  <rcc rId="31070" sId="5">
    <oc r="E110">
      <v>15310</v>
    </oc>
    <nc r="E110"/>
  </rcc>
  <rcc rId="31071" sId="5">
    <oc r="E111">
      <v>27315</v>
    </oc>
    <nc r="E111"/>
  </rcc>
  <rcc rId="31072" sId="5">
    <oc r="E112">
      <v>5625</v>
    </oc>
    <nc r="E112"/>
  </rcc>
  <rcc rId="31073" sId="5">
    <oc r="E113">
      <v>19975</v>
    </oc>
    <nc r="E113"/>
  </rcc>
  <rcc rId="31074" sId="5">
    <oc r="E114">
      <v>12125</v>
    </oc>
    <nc r="E114"/>
  </rcc>
  <rcc rId="31075" sId="5">
    <oc r="E115">
      <v>47540</v>
    </oc>
    <nc r="E115"/>
  </rcc>
  <rcc rId="31076" sId="5">
    <oc r="E116">
      <v>36505</v>
    </oc>
    <nc r="E116"/>
  </rcc>
  <rcc rId="31077" sId="5">
    <oc r="E117">
      <v>96795</v>
    </oc>
    <nc r="E117"/>
  </rcc>
  <rcc rId="31078" sId="5">
    <oc r="E118">
      <v>41035</v>
    </oc>
    <nc r="E118"/>
  </rcc>
  <rcc rId="31079" sId="5">
    <oc r="E119">
      <v>2680</v>
    </oc>
    <nc r="E119"/>
  </rcc>
  <rcc rId="31080" sId="5">
    <oc r="E120">
      <v>87425</v>
    </oc>
    <nc r="E120"/>
  </rcc>
  <rcc rId="31081" sId="5">
    <oc r="E121">
      <v>84165</v>
    </oc>
    <nc r="E121"/>
  </rcc>
  <rcc rId="31082" sId="5">
    <oc r="E122">
      <v>15880</v>
    </oc>
    <nc r="E122"/>
  </rcc>
  <rcc rId="31083" sId="5">
    <oc r="E123">
      <v>5305</v>
    </oc>
    <nc r="E123"/>
  </rcc>
  <rcc rId="31084" sId="5">
    <oc r="E124">
      <v>8860</v>
    </oc>
    <nc r="E124"/>
  </rcc>
  <rcc rId="31085" sId="5">
    <oc r="E125">
      <v>10240</v>
    </oc>
    <nc r="E125"/>
  </rcc>
  <rcc rId="31086" sId="5">
    <oc r="E126">
      <v>31860</v>
    </oc>
    <nc r="E126"/>
  </rcc>
  <rcc rId="31087" sId="5">
    <oc r="E127">
      <v>62055</v>
    </oc>
    <nc r="E127"/>
  </rcc>
  <rcc rId="31088" sId="5">
    <oc r="E128">
      <v>10130</v>
    </oc>
    <nc r="E128"/>
  </rcc>
  <rcc rId="31089" sId="5">
    <oc r="E129">
      <v>16070</v>
    </oc>
    <nc r="E129"/>
  </rcc>
  <rcc rId="31090" sId="5">
    <oc r="E130">
      <v>12530</v>
    </oc>
    <nc r="E130"/>
  </rcc>
  <rcc rId="31091" sId="5">
    <oc r="E131">
      <v>8570</v>
    </oc>
    <nc r="E131"/>
  </rcc>
  <rcc rId="31092" sId="5">
    <oc r="E132">
      <v>9815</v>
    </oc>
    <nc r="E132"/>
  </rcc>
  <rcc rId="31093" sId="5">
    <oc r="E133">
      <v>19290</v>
    </oc>
    <nc r="E133"/>
  </rcc>
  <rcc rId="31094" sId="5">
    <oc r="E134">
      <v>18410</v>
    </oc>
    <nc r="E134"/>
  </rcc>
  <rcc rId="31095" sId="5">
    <oc r="E135">
      <v>31455</v>
    </oc>
    <nc r="E135"/>
  </rcc>
  <rcc rId="31096" sId="5">
    <oc r="E136">
      <v>59290</v>
    </oc>
    <nc r="E136"/>
  </rcc>
  <rcc rId="31097" sId="5">
    <oc r="E137">
      <v>29470</v>
    </oc>
    <nc r="E137"/>
  </rcc>
  <rcc rId="31098" sId="5">
    <oc r="E138">
      <v>29405</v>
    </oc>
    <nc r="E138"/>
  </rcc>
  <rcc rId="31099" sId="5">
    <oc r="E139">
      <v>40985</v>
    </oc>
    <nc r="E139"/>
  </rcc>
  <rcc rId="31100" sId="5">
    <oc r="E140">
      <v>19320</v>
    </oc>
    <nc r="E140"/>
  </rcc>
  <rcc rId="31101" sId="5">
    <oc r="E141">
      <v>9575</v>
    </oc>
    <nc r="E141"/>
  </rcc>
  <rcc rId="31102" sId="5">
    <oc r="E142">
      <v>27935</v>
    </oc>
    <nc r="E142"/>
  </rcc>
  <rcc rId="31103" sId="5">
    <oc r="E143">
      <v>41860</v>
    </oc>
    <nc r="E143"/>
  </rcc>
  <rcc rId="31104" sId="5">
    <oc r="E144">
      <v>58320</v>
    </oc>
    <nc r="E144"/>
  </rcc>
  <rcc rId="31105" sId="5">
    <oc r="E145">
      <v>11030</v>
    </oc>
    <nc r="E145"/>
  </rcc>
  <rcc rId="31106" sId="5">
    <oc r="E146">
      <v>13140</v>
    </oc>
    <nc r="E146"/>
  </rcc>
  <rcc rId="31107" sId="5">
    <oc r="E147">
      <v>30595</v>
    </oc>
    <nc r="E147"/>
  </rcc>
  <rcc rId="31108" sId="5">
    <oc r="E148">
      <v>13735</v>
    </oc>
    <nc r="E148"/>
  </rcc>
  <rcc rId="31109" sId="5">
    <oc r="E149">
      <v>40565</v>
    </oc>
    <nc r="E149"/>
  </rcc>
  <rcc rId="31110" sId="5">
    <oc r="E150">
      <v>39270</v>
    </oc>
    <nc r="E150"/>
  </rcc>
  <rcc rId="31111" sId="5">
    <oc r="E151">
      <v>45225</v>
    </oc>
    <nc r="E151"/>
  </rcc>
  <rcc rId="31112" sId="5">
    <oc r="E152">
      <v>23620</v>
    </oc>
    <nc r="E152"/>
  </rcc>
  <rcc rId="31113" sId="5">
    <oc r="E153">
      <v>1405</v>
    </oc>
    <nc r="E153"/>
  </rcc>
  <rcc rId="31114" sId="5">
    <oc r="E154">
      <v>29210</v>
    </oc>
    <nc r="E154"/>
  </rcc>
  <rcc rId="31115" sId="5">
    <oc r="E155">
      <v>78140</v>
    </oc>
    <nc r="E155"/>
  </rcc>
  <rcc rId="31116" sId="5">
    <oc r="E156">
      <v>25520</v>
    </oc>
    <nc r="E156"/>
  </rcc>
  <rcc rId="31117" sId="5">
    <oc r="E157">
      <v>36965</v>
    </oc>
    <nc r="E157"/>
  </rcc>
  <rcc rId="31118" sId="5">
    <oc r="E158">
      <v>5130</v>
    </oc>
    <nc r="E158"/>
  </rcc>
  <rcc rId="31119" sId="5">
    <oc r="E159">
      <v>7940</v>
    </oc>
    <nc r="E159"/>
  </rcc>
  <rcc rId="31120" sId="5">
    <oc r="E160">
      <v>14640</v>
    </oc>
    <nc r="E160"/>
  </rcc>
  <rcc rId="31121" sId="5">
    <oc r="E161">
      <v>92220</v>
    </oc>
    <nc r="E161"/>
  </rcc>
  <rcc rId="31122" sId="5">
    <oc r="E162">
      <v>74910</v>
    </oc>
    <nc r="E162"/>
  </rcc>
  <rcc rId="31123" sId="5">
    <oc r="E163">
      <v>20585</v>
    </oc>
    <nc r="E163"/>
  </rcc>
  <rcc rId="31124" sId="5">
    <oc r="E164">
      <v>46550</v>
    </oc>
    <nc r="E164"/>
  </rcc>
  <rcc rId="31125" sId="5">
    <oc r="E166">
      <v>23810</v>
    </oc>
    <nc r="E166"/>
  </rcc>
  <rcc rId="31126" sId="5">
    <oc r="E167">
      <v>1330</v>
    </oc>
    <nc r="E167"/>
  </rcc>
  <rcc rId="31127" sId="5">
    <oc r="E168">
      <v>13595</v>
    </oc>
    <nc r="E168"/>
  </rcc>
  <rcc rId="31128" sId="5">
    <oc r="E169">
      <v>13080</v>
    </oc>
    <nc r="E169"/>
  </rcc>
  <rcc rId="31129" sId="5">
    <oc r="E170">
      <v>11030</v>
    </oc>
    <nc r="E170"/>
  </rcc>
  <rcc rId="31130" sId="5">
    <oc r="E171">
      <v>71220</v>
    </oc>
    <nc r="E171"/>
  </rcc>
  <rcc rId="31131" sId="5">
    <oc r="E172">
      <v>40310</v>
    </oc>
    <nc r="E172"/>
  </rcc>
  <rcc rId="31132" sId="5">
    <oc r="E173">
      <v>19825</v>
    </oc>
    <nc r="E173"/>
  </rcc>
  <rcc rId="31133" sId="5">
    <oc r="E174">
      <v>10500</v>
    </oc>
    <nc r="E174"/>
  </rcc>
  <rcc rId="31134" sId="5">
    <oc r="E175">
      <v>53155</v>
    </oc>
    <nc r="E175"/>
  </rcc>
  <rcc rId="31135" sId="5">
    <oc r="E176">
      <v>45375</v>
    </oc>
    <nc r="E176"/>
  </rcc>
  <rcc rId="31136" sId="5">
    <oc r="E177">
      <v>34275</v>
    </oc>
    <nc r="E177"/>
  </rcc>
  <rcc rId="31137" sId="5">
    <oc r="E179">
      <v>49935</v>
    </oc>
    <nc r="E179"/>
  </rcc>
  <rcc rId="31138" sId="5">
    <oc r="E180">
      <v>39395</v>
    </oc>
    <nc r="E180"/>
  </rcc>
  <rcc rId="31139" sId="5">
    <oc r="E181">
      <v>10450</v>
    </oc>
    <nc r="E181"/>
  </rcc>
  <rcc rId="31140" sId="5">
    <oc r="E182">
      <v>9290</v>
    </oc>
    <nc r="E182"/>
  </rcc>
  <rcc rId="31141" sId="5">
    <oc r="E183">
      <v>31755</v>
    </oc>
    <nc r="E183"/>
  </rcc>
  <rcc rId="31142" sId="5">
    <oc r="E184">
      <v>23840</v>
    </oc>
    <nc r="E184"/>
  </rcc>
  <rcc rId="31143" sId="5">
    <oc r="E185">
      <v>10900</v>
    </oc>
    <nc r="E185"/>
  </rcc>
  <rcc rId="31144" sId="5">
    <oc r="E186">
      <v>19280</v>
    </oc>
    <nc r="E186"/>
  </rcc>
  <rcc rId="31145" sId="5">
    <oc r="E187">
      <v>40600</v>
    </oc>
    <nc r="E187"/>
  </rcc>
  <rcc rId="31146" sId="5">
    <oc r="E188">
      <v>13495</v>
    </oc>
    <nc r="E188"/>
  </rcc>
  <rcc rId="31147" sId="5">
    <oc r="E189">
      <v>123900</v>
    </oc>
    <nc r="E189"/>
  </rcc>
  <rcc rId="31148" sId="5">
    <oc r="E190">
      <v>7690</v>
    </oc>
    <nc r="E190"/>
  </rcc>
  <rcc rId="31149" sId="5">
    <oc r="E191">
      <v>26525</v>
    </oc>
    <nc r="E191"/>
  </rcc>
  <rcc rId="31150" sId="5">
    <oc r="E192">
      <v>33751</v>
    </oc>
    <nc r="E192"/>
  </rcc>
  <rcc rId="31151" sId="5">
    <oc r="E193">
      <v>27500</v>
    </oc>
    <nc r="E193"/>
  </rcc>
  <rcc rId="31152" sId="5">
    <oc r="E194">
      <v>10225</v>
    </oc>
    <nc r="E194"/>
  </rcc>
  <rcc rId="31153" sId="5">
    <oc r="E195">
      <v>10270</v>
    </oc>
    <nc r="E195"/>
  </rcc>
  <rcc rId="31154" sId="5">
    <oc r="E196">
      <v>23370</v>
    </oc>
    <nc r="E196"/>
  </rcc>
  <rcc rId="31155" sId="5">
    <oc r="E197">
      <v>9575</v>
    </oc>
    <nc r="E197"/>
  </rcc>
  <rcc rId="31156" sId="5">
    <oc r="E198">
      <v>18020</v>
    </oc>
    <nc r="E198"/>
  </rcc>
  <rcc rId="31157" sId="5">
    <oc r="E199">
      <v>16395</v>
    </oc>
    <nc r="E199"/>
  </rcc>
  <rcc rId="31158" sId="5">
    <oc r="E200">
      <v>23010</v>
    </oc>
    <nc r="E200"/>
  </rcc>
  <rcc rId="31159" sId="5">
    <oc r="E201">
      <v>16140</v>
    </oc>
    <nc r="E201"/>
  </rcc>
  <rcc rId="31160" sId="16" numFmtId="19">
    <oc r="D2">
      <v>45069</v>
    </oc>
    <nc r="D2">
      <v>45101</v>
    </nc>
  </rcc>
  <rcc rId="31161" sId="16" numFmtId="19">
    <oc r="E2">
      <v>45100</v>
    </oc>
    <nc r="E2">
      <v>45128</v>
    </nc>
  </rcc>
  <rcc rId="31162" sId="16">
    <oc r="F1" t="inlineStr">
      <is>
        <t>Июнь</t>
      </is>
    </oc>
    <nc r="F1" t="inlineStr">
      <is>
        <t>Июль</t>
      </is>
    </nc>
  </rcc>
  <rcc rId="31163" sId="16">
    <oc r="D4">
      <v>923</v>
    </oc>
    <nc r="D4">
      <v>945</v>
    </nc>
  </rcc>
  <rfmt sheetId="16" sqref="D7" start="0" length="0">
    <dxf>
      <fill>
        <patternFill>
          <bgColor theme="4" tint="0.79998168889431442"/>
        </patternFill>
      </fill>
    </dxf>
  </rfmt>
  <rcc rId="31164" sId="16">
    <oc r="D8">
      <v>775</v>
    </oc>
    <nc r="D8">
      <v>795</v>
    </nc>
  </rcc>
  <rcc rId="31165" sId="16">
    <oc r="D9">
      <v>1588</v>
    </oc>
    <nc r="D9">
      <v>1639</v>
    </nc>
  </rcc>
  <rcc rId="31166" sId="16">
    <oc r="D11">
      <v>26650</v>
    </oc>
    <nc r="D11">
      <v>26750</v>
    </nc>
  </rcc>
  <rcc rId="31167" sId="16">
    <oc r="D12">
      <v>16362</v>
    </oc>
    <nc r="D12">
      <v>16465</v>
    </nc>
  </rcc>
  <rfmt sheetId="16" sqref="D13" start="0" length="0">
    <dxf>
      <fill>
        <patternFill>
          <bgColor theme="4" tint="0.79998168889431442"/>
        </patternFill>
      </fill>
    </dxf>
  </rfmt>
  <rfmt sheetId="16" sqref="D15" start="0" length="0">
    <dxf>
      <fill>
        <patternFill>
          <bgColor theme="4" tint="0.79998168889431442"/>
        </patternFill>
      </fill>
    </dxf>
  </rfmt>
  <rcc rId="31168" sId="16">
    <oc r="D17">
      <v>27107</v>
    </oc>
    <nc r="D17">
      <v>27325</v>
    </nc>
  </rcc>
  <rcc rId="31169" sId="16">
    <oc r="D18">
      <v>1731</v>
    </oc>
    <nc r="D18">
      <v>2220</v>
    </nc>
  </rcc>
  <rcc rId="31170" sId="16">
    <oc r="D19">
      <v>20003</v>
    </oc>
    <nc r="D19">
      <v>20005</v>
    </nc>
  </rcc>
  <rcc rId="31171" sId="16">
    <oc r="D20">
      <v>40886</v>
    </oc>
    <nc r="D20">
      <v>40926</v>
    </nc>
  </rcc>
  <rcc rId="31172" sId="16">
    <oc r="D21">
      <v>646</v>
    </oc>
    <nc r="D21">
      <v>661</v>
    </nc>
  </rcc>
  <rcc rId="31173" sId="16">
    <oc r="D25">
      <v>75643</v>
    </oc>
    <nc r="D25">
      <v>76200</v>
    </nc>
  </rcc>
  <rcc rId="31174" sId="16">
    <oc r="D26">
      <v>15787</v>
    </oc>
    <nc r="D26">
      <v>16465</v>
    </nc>
  </rcc>
  <rcc rId="31175" sId="16">
    <oc r="E4">
      <v>945</v>
    </oc>
    <nc r="E4">
      <v>966</v>
    </nc>
  </rcc>
  <rcc rId="31176" sId="16">
    <oc r="E8">
      <v>795</v>
    </oc>
    <nc r="E8">
      <v>814</v>
    </nc>
  </rcc>
  <rcc rId="31177" sId="16">
    <oc r="E9">
      <v>1639</v>
    </oc>
    <nc r="E9">
      <v>1653</v>
    </nc>
  </rcc>
  <rcc rId="31178" sId="16">
    <oc r="E11">
      <v>26750</v>
    </oc>
    <nc r="E11">
      <v>26850</v>
    </nc>
  </rcc>
  <rfmt sheetId="16" sqref="E12">
    <dxf>
      <fill>
        <patternFill>
          <bgColor rgb="FFFFFF00"/>
        </patternFill>
      </fill>
    </dxf>
  </rfmt>
  <rfmt sheetId="16" sqref="E13">
    <dxf>
      <fill>
        <patternFill>
          <bgColor rgb="FFFFFF00"/>
        </patternFill>
      </fill>
    </dxf>
  </rfmt>
  <rcc rId="31179" sId="16">
    <oc r="G16" t="inlineStr">
      <is>
        <t>&gt;8096</t>
      </is>
    </oc>
    <nc r="G16" t="inlineStr">
      <is>
        <t>&gt;8099</t>
      </is>
    </nc>
  </rcc>
  <rcc rId="31180" sId="16">
    <oc r="E17">
      <v>27325</v>
    </oc>
    <nc r="E17">
      <v>27500</v>
    </nc>
  </rcc>
  <rcc rId="31181" sId="16">
    <oc r="E18">
      <v>2220</v>
    </oc>
    <nc r="E18">
      <v>2634</v>
    </nc>
  </rcc>
  <rcc rId="31182" sId="16">
    <oc r="E21">
      <v>661</v>
    </oc>
    <nc r="E21">
      <v>674</v>
    </nc>
  </rcc>
  <rcc rId="31183" sId="16">
    <oc r="E26">
      <v>16465</v>
    </oc>
    <nc r="E26">
      <v>17100</v>
    </nc>
  </rcc>
  <rcc rId="31184" sId="16">
    <oc r="E25">
      <v>76200</v>
    </oc>
    <nc r="E25">
      <v>76653</v>
    </nc>
  </rcc>
  <rfmt sheetId="16" sqref="E20">
    <dxf>
      <fill>
        <patternFill>
          <bgColor rgb="FFFFFF00"/>
        </patternFill>
      </fill>
    </dxf>
  </rfmt>
  <rfmt sheetId="16" sqref="E12">
    <dxf>
      <fill>
        <patternFill>
          <bgColor theme="0"/>
        </patternFill>
      </fill>
    </dxf>
  </rfmt>
  <rcc rId="31185" sId="16">
    <oc r="E12">
      <v>16465</v>
    </oc>
    <nc r="E12">
      <v>16524</v>
    </nc>
  </rcc>
  <rfmt sheetId="16" sqref="D7:D15">
    <dxf>
      <fill>
        <patternFill>
          <bgColor theme="0"/>
        </patternFill>
      </fill>
    </dxf>
  </rfmt>
  <rcc rId="31186" sId="16">
    <oc r="E20">
      <v>40926</v>
    </oc>
    <nc r="E20">
      <v>41738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258" sId="16">
    <nc r="E20">
      <v>40926</v>
    </nc>
  </rcc>
  <rfmt sheetId="16" sqref="K19" start="0" length="0">
    <dxf>
      <numFmt numFmtId="19" formatCode="dd/mm/yyyy"/>
    </dxf>
  </rfmt>
  <rcc rId="35259" sId="16" numFmtId="19">
    <oc r="G19">
      <v>45128</v>
    </oc>
    <nc r="G19"/>
  </rcc>
  <rcc rId="35260" sId="16" numFmtId="19">
    <oc r="H19">
      <v>45132</v>
    </oc>
    <nc r="H19"/>
  </rcc>
  <rcc rId="35261" sId="16" numFmtId="19">
    <oc r="I19">
      <v>45159</v>
    </oc>
    <nc r="I19"/>
  </rcc>
  <rcc rId="35262" sId="16" numFmtId="19">
    <oc r="J19">
      <v>45191</v>
    </oc>
    <nc r="J19"/>
  </rcc>
  <rcc rId="35263" sId="16">
    <oc r="G20" t="inlineStr">
      <is>
        <t>40738</t>
      </is>
    </oc>
    <nc r="G20"/>
  </rcc>
  <rcc rId="35264" sId="16">
    <oc r="H20">
      <v>40784</v>
    </oc>
    <nc r="H20"/>
  </rcc>
  <rcc rId="35265" sId="16">
    <oc r="I20">
      <v>40782</v>
    </oc>
    <nc r="I20"/>
  </rcc>
  <rcc rId="35266" sId="16">
    <oc r="J20">
      <v>40815</v>
    </oc>
    <nc r="J20"/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280" sId="16">
    <nc r="E9">
      <v>1738</v>
    </nc>
  </rcc>
  <rcc rId="35281" sId="16">
    <nc r="E13">
      <v>24914</v>
    </nc>
  </rcc>
  <rcc rId="35282" sId="16">
    <nc r="E12">
      <v>16820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296" sId="1">
    <nc r="D8">
      <v>7313</v>
    </nc>
  </rcc>
  <rcc rId="35297" sId="1">
    <nc r="D9">
      <v>3125</v>
    </nc>
  </rcc>
  <rcc rId="35298" sId="1">
    <nc r="D10">
      <v>15336</v>
    </nc>
  </rcc>
  <rcc rId="35299" sId="1">
    <nc r="D11">
      <v>20355</v>
    </nc>
  </rcc>
  <rcc rId="35300" sId="1">
    <nc r="D13">
      <v>7223</v>
    </nc>
  </rcc>
  <rcc rId="35301" sId="1">
    <nc r="D14">
      <v>5359</v>
    </nc>
  </rcc>
  <rcc rId="35302" sId="1">
    <nc r="D15">
      <v>4593</v>
    </nc>
  </rcc>
  <rcc rId="35303" sId="1">
    <nc r="D16">
      <v>8164</v>
    </nc>
  </rcc>
  <rcc rId="35304" sId="1">
    <nc r="D18">
      <v>12444</v>
    </nc>
  </rcc>
  <rcc rId="35305" sId="1">
    <nc r="D19">
      <v>3468</v>
    </nc>
  </rcc>
  <rcc rId="35306" sId="1">
    <nc r="D20">
      <v>11061</v>
    </nc>
  </rcc>
  <rcc rId="35307" sId="1">
    <nc r="D21">
      <v>13591</v>
    </nc>
  </rcc>
  <rcc rId="35308" sId="1">
    <nc r="D30">
      <v>4361</v>
    </nc>
  </rcc>
  <rcc rId="35309" sId="1">
    <nc r="D31">
      <v>4128</v>
    </nc>
  </rcc>
  <rcc rId="35310" sId="1">
    <nc r="D33">
      <v>20055</v>
    </nc>
  </rcc>
  <rcc rId="35311" sId="1">
    <nc r="D34">
      <v>14822</v>
    </nc>
  </rcc>
  <rcc rId="35312" sId="1">
    <nc r="D36">
      <v>15914</v>
    </nc>
  </rcc>
  <rcc rId="35313" sId="1">
    <nc r="D37">
      <v>2692</v>
    </nc>
  </rcc>
  <rcc rId="35314" sId="1">
    <nc r="D38">
      <v>29777</v>
    </nc>
  </rcc>
  <rcc rId="35315" sId="1">
    <nc r="D39">
      <v>24620</v>
    </nc>
  </rcc>
  <rcc rId="35316" sId="1">
    <nc r="D45">
      <v>13191</v>
    </nc>
  </rcc>
  <rcc rId="35317" sId="1">
    <nc r="D46">
      <v>7758</v>
    </nc>
  </rcc>
  <rcc rId="35318" sId="1">
    <nc r="D47">
      <v>1507</v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19" sId="10" numFmtId="34">
    <oc r="C8">
      <v>3339.7</v>
    </oc>
    <nc r="C8">
      <v>3527.3</v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20" sId="3">
    <nc r="E7">
      <v>13630</v>
    </nc>
  </rcc>
  <rcc rId="35321" sId="3">
    <nc r="E8">
      <v>920</v>
    </nc>
  </rcc>
  <rcc rId="35322" sId="3">
    <nc r="E9">
      <v>15480</v>
    </nc>
  </rcc>
  <rcc rId="35323" sId="3">
    <nc r="E10">
      <v>14420</v>
    </nc>
  </rcc>
  <rcc rId="35324" sId="3">
    <nc r="E11">
      <v>930</v>
    </nc>
  </rcc>
  <rcc rId="35325" sId="3">
    <nc r="E12">
      <v>29280</v>
    </nc>
  </rcc>
  <rcc rId="35326" sId="3">
    <nc r="E13">
      <v>11790</v>
    </nc>
  </rcc>
  <rcc rId="35327" sId="3">
    <nc r="E14">
      <v>19220</v>
    </nc>
  </rcc>
  <rcc rId="35328" sId="3">
    <nc r="E15">
      <v>4585</v>
    </nc>
  </rcc>
  <rcc rId="35329" sId="3">
    <nc r="E16">
      <v>77845</v>
    </nc>
  </rcc>
  <rcc rId="35330" sId="3">
    <nc r="E17">
      <v>41800</v>
    </nc>
  </rcc>
  <rcc rId="35331" sId="3">
    <nc r="E18">
      <v>15870</v>
    </nc>
  </rcc>
  <rcc rId="35332" sId="3">
    <nc r="E19">
      <v>156610</v>
    </nc>
  </rcc>
  <rcc rId="35333" sId="3">
    <nc r="E20">
      <v>6145</v>
    </nc>
  </rcc>
  <rcc rId="35334" sId="3">
    <nc r="E21">
      <v>14135</v>
    </nc>
  </rcc>
  <rcc rId="35335" sId="3">
    <nc r="E22">
      <v>13465</v>
    </nc>
  </rcc>
  <rcc rId="35336" sId="3">
    <nc r="E23">
      <v>38510</v>
    </nc>
  </rcc>
  <rcc rId="35337" sId="3">
    <nc r="E24">
      <v>54105</v>
    </nc>
  </rcc>
  <rcc rId="35338" sId="3">
    <nc r="E25">
      <v>12165</v>
    </nc>
  </rcc>
  <rcc rId="35339" sId="3">
    <nc r="E26">
      <v>15</v>
    </nc>
  </rcc>
  <rcc rId="35340" sId="3">
    <nc r="E27">
      <v>37265</v>
    </nc>
  </rcc>
  <rcc rId="35341" sId="3">
    <nc r="E28">
      <v>32330</v>
    </nc>
  </rcc>
  <rcc rId="35342" sId="3">
    <nc r="E29">
      <v>32910</v>
    </nc>
  </rcc>
  <rcc rId="35343" sId="3">
    <nc r="E30">
      <v>31995</v>
    </nc>
  </rcc>
  <rcc rId="35344" sId="3">
    <nc r="E31">
      <v>65855</v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45" sId="4">
    <nc r="E7">
      <v>8355</v>
    </nc>
  </rcc>
  <rcc rId="35346" sId="4">
    <nc r="E8">
      <v>53105</v>
    </nc>
  </rcc>
  <rcc rId="35347" sId="4">
    <nc r="E9">
      <v>6230</v>
    </nc>
  </rcc>
  <rcc rId="35348" sId="4">
    <nc r="E10">
      <v>23765</v>
    </nc>
  </rcc>
  <rcc rId="35349" sId="4">
    <nc r="E11">
      <v>13985</v>
    </nc>
  </rcc>
  <rcc rId="35350" sId="4">
    <nc r="E12">
      <v>46530</v>
    </nc>
  </rcc>
  <rcc rId="35351" sId="4">
    <nc r="E13">
      <v>17725</v>
    </nc>
  </rcc>
  <rcc rId="35352" sId="4">
    <nc r="E14">
      <v>9635</v>
    </nc>
  </rcc>
  <rcc rId="35353" sId="4">
    <nc r="E15">
      <v>28345</v>
    </nc>
  </rcc>
  <rcc rId="35354" sId="4">
    <nc r="E16">
      <v>29800</v>
    </nc>
  </rcc>
  <rcc rId="35355" sId="4">
    <nc r="E17">
      <v>31365</v>
    </nc>
  </rcc>
  <rcc rId="35356" sId="4">
    <nc r="E18">
      <v>34020</v>
    </nc>
  </rcc>
  <rcc rId="35357" sId="4">
    <nc r="E19">
      <v>54370</v>
    </nc>
  </rcc>
  <rcc rId="35358" sId="4">
    <nc r="E20">
      <v>4560</v>
    </nc>
  </rcc>
  <rcc rId="35359" sId="4">
    <nc r="E21">
      <v>9355</v>
    </nc>
  </rcc>
  <rcc rId="35360" sId="4">
    <nc r="E22">
      <v>22810</v>
    </nc>
  </rcc>
  <rcc rId="35361" sId="4">
    <nc r="E23">
      <v>49370</v>
    </nc>
  </rcc>
  <rcc rId="35362" sId="4">
    <nc r="E24">
      <v>31135</v>
    </nc>
  </rcc>
  <rcc rId="35363" sId="4">
    <nc r="E25">
      <v>35145</v>
    </nc>
  </rcc>
  <rcc rId="35364" sId="4">
    <nc r="E26">
      <v>17320</v>
    </nc>
  </rcc>
  <rcc rId="35365" sId="4">
    <nc r="E27">
      <v>15665</v>
    </nc>
  </rcc>
  <rcc rId="35366" sId="4">
    <nc r="E28">
      <v>58400</v>
    </nc>
  </rcc>
  <rcc rId="35367" sId="4">
    <nc r="E29">
      <v>34825</v>
    </nc>
  </rcc>
  <rcc rId="35368" sId="4">
    <nc r="E31">
      <v>22300</v>
    </nc>
  </rcc>
  <rcc rId="35369" sId="4">
    <nc r="E32">
      <v>30560</v>
    </nc>
  </rcc>
  <rcc rId="35370" sId="4">
    <nc r="E33">
      <v>38690</v>
    </nc>
  </rcc>
  <rcc rId="35371" sId="4">
    <nc r="E34">
      <v>19895</v>
    </nc>
  </rcc>
  <rfmt sheetId="4" sqref="D35" start="0" length="0">
    <dxf>
      <fill>
        <patternFill patternType="none">
          <bgColor indexed="65"/>
        </patternFill>
      </fill>
    </dxf>
  </rfmt>
  <rfmt sheetId="4" sqref="E35" start="0" length="0">
    <dxf>
      <fill>
        <patternFill patternType="none">
          <bgColor indexed="65"/>
        </patternFill>
      </fill>
    </dxf>
  </rfmt>
  <rcc rId="35372" sId="4" odxf="1" dxf="1">
    <oc r="F35">
      <v>40</v>
    </oc>
    <nc r="F35">
      <f>E35-D35</f>
    </nc>
    <odxf>
      <fill>
        <patternFill>
          <bgColor rgb="FFFF0000"/>
        </patternFill>
      </fill>
    </odxf>
    <ndxf>
      <fill>
        <patternFill>
          <bgColor indexed="9"/>
        </patternFill>
      </fill>
    </ndxf>
  </rcc>
  <rcc rId="35373" sId="4">
    <nc r="E35">
      <v>11860</v>
    </nc>
  </rcc>
  <rcmt sheetId="4" cell="F35" guid="{00000000-0000-0000-0000-000000000000}" action="delete" author="HP"/>
  <rcc rId="35374" sId="4">
    <nc r="D35">
      <v>11855</v>
    </nc>
  </rcc>
  <rcc rId="35375" sId="4">
    <oc r="G35">
      <v>11815</v>
    </oc>
    <nc r="G35"/>
  </rcc>
  <rcc rId="35376" sId="4">
    <nc r="E36">
      <v>49675</v>
    </nc>
  </rcc>
  <rcc rId="35377" sId="4">
    <nc r="E37">
      <v>39350</v>
    </nc>
  </rcc>
  <rcc rId="35378" sId="4">
    <nc r="E38">
      <v>12735</v>
    </nc>
  </rcc>
  <rcc rId="35379" sId="4">
    <nc r="E39">
      <v>42705</v>
    </nc>
  </rcc>
  <rcc rId="35380" sId="4">
    <nc r="E40">
      <v>38100</v>
    </nc>
  </rcc>
  <rcc rId="35381" sId="4">
    <nc r="E41">
      <v>4605</v>
    </nc>
  </rcc>
  <rcc rId="35382" sId="4">
    <nc r="E42">
      <v>101510</v>
    </nc>
  </rcc>
  <rcc rId="35383" sId="4">
    <nc r="E43">
      <v>10295</v>
    </nc>
  </rcc>
  <rcc rId="35384" sId="4">
    <nc r="E44">
      <v>2625</v>
    </nc>
  </rcc>
  <rcc rId="35385" sId="4">
    <nc r="E45">
      <v>88365</v>
    </nc>
  </rcc>
  <rcc rId="35386" sId="4">
    <nc r="E46">
      <v>9290</v>
    </nc>
  </rcc>
  <rcc rId="35387" sId="4">
    <nc r="E47">
      <v>11755</v>
    </nc>
  </rcc>
  <rcc rId="35388" sId="4">
    <nc r="E48">
      <v>54790</v>
    </nc>
  </rcc>
  <rcc rId="35389" sId="4">
    <nc r="E49">
      <v>15030</v>
    </nc>
  </rcc>
  <rcc rId="35390" sId="4">
    <nc r="E50">
      <v>32510</v>
    </nc>
  </rcc>
  <rcc rId="35391" sId="4">
    <nc r="E51">
      <v>16265</v>
    </nc>
  </rcc>
  <rcc rId="35392" sId="4">
    <nc r="E52">
      <v>10005</v>
    </nc>
  </rcc>
  <rcc rId="35393" sId="4">
    <nc r="E53">
      <v>20165</v>
    </nc>
  </rcc>
  <rcc rId="35394" sId="4">
    <nc r="E54">
      <v>6145</v>
    </nc>
  </rcc>
  <rcc rId="35395" sId="4">
    <nc r="E55">
      <v>55030</v>
    </nc>
  </rcc>
  <rcc rId="35396" sId="4">
    <nc r="E56">
      <v>52640</v>
    </nc>
  </rcc>
  <rcc rId="35397" sId="4">
    <nc r="E57">
      <v>5970</v>
    </nc>
  </rcc>
  <rcc rId="35398" sId="4">
    <nc r="E58">
      <v>29410</v>
    </nc>
  </rcc>
  <rcc rId="35399" sId="4">
    <nc r="E59">
      <v>13505</v>
    </nc>
  </rcc>
  <rcc rId="35400" sId="4">
    <oc r="G60">
      <f>F30+F35</f>
    </oc>
    <nc r="G60">
      <f>F30</f>
    </nc>
  </rcc>
  <rcc rId="35401" sId="4">
    <oc r="F60">
      <f>SUM(F7:F59)</f>
    </oc>
    <nc r="F60">
      <f>SUM(F7:F59)</f>
    </nc>
  </rcc>
  <rcc rId="35402" sId="2">
    <oc r="B116" t="inlineStr">
      <is>
        <t>Чикова О.В.</t>
      </is>
    </oc>
    <nc r="B116" t="inlineStr">
      <is>
        <t>Тишина М.А.</t>
      </is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G19">
    <dxf>
      <fill>
        <patternFill>
          <bgColor theme="0"/>
        </patternFill>
      </fill>
    </dxf>
  </rfmt>
  <rcc rId="35403" sId="5">
    <nc r="E6">
      <v>14585</v>
    </nc>
  </rcc>
  <rcc rId="35404" sId="5">
    <nc r="E7">
      <v>5810</v>
    </nc>
  </rcc>
  <rcc rId="35405" sId="5">
    <nc r="E8">
      <v>17720</v>
    </nc>
  </rcc>
  <rcc rId="35406" sId="5">
    <nc r="E9">
      <v>11770</v>
    </nc>
  </rcc>
  <rcc rId="35407" sId="5">
    <nc r="E10">
      <v>21410</v>
    </nc>
  </rcc>
  <rcc rId="35408" sId="5">
    <nc r="E11">
      <v>45750</v>
    </nc>
  </rcc>
  <rcc rId="35409" sId="5">
    <nc r="E12">
      <v>21595</v>
    </nc>
  </rcc>
  <rcc rId="35410" sId="5">
    <nc r="E13">
      <v>14255</v>
    </nc>
  </rcc>
  <rcc rId="35411" sId="5">
    <nc r="E15">
      <v>20275</v>
    </nc>
  </rcc>
  <rcc rId="35412" sId="5">
    <nc r="E16">
      <v>7520</v>
    </nc>
  </rcc>
  <rcc rId="35413" sId="5">
    <nc r="E17">
      <v>33340</v>
    </nc>
  </rcc>
  <rcc rId="35414" sId="5">
    <nc r="E18">
      <v>19370</v>
    </nc>
  </rcc>
  <rcc rId="35415" sId="5">
    <nc r="E19">
      <v>14480</v>
    </nc>
  </rcc>
  <rcc rId="35416" sId="5">
    <nc r="E20">
      <v>55165</v>
    </nc>
  </rcc>
  <rcc rId="35417" sId="5">
    <nc r="E21">
      <v>71105</v>
    </nc>
  </rcc>
  <rcc rId="35418" sId="5">
    <nc r="E22">
      <v>55405</v>
    </nc>
  </rcc>
  <rcc rId="35419" sId="5">
    <nc r="E23">
      <v>12160</v>
    </nc>
  </rcc>
  <rcc rId="35420" sId="5">
    <nc r="E24">
      <v>8570</v>
    </nc>
  </rcc>
  <rcc rId="35421" sId="5">
    <nc r="E25">
      <v>14560</v>
    </nc>
  </rcc>
  <rcc rId="35422" sId="5">
    <nc r="E26">
      <v>9410</v>
    </nc>
  </rcc>
  <rcc rId="35423" sId="5">
    <nc r="E27">
      <v>5175</v>
    </nc>
  </rcc>
  <rcc rId="35424" sId="5">
    <nc r="E28">
      <v>7130</v>
    </nc>
  </rcc>
  <rcc rId="35425" sId="5">
    <nc r="E29">
      <v>23705</v>
    </nc>
  </rcc>
  <rcc rId="35426" sId="5">
    <nc r="E30">
      <v>62960</v>
    </nc>
  </rcc>
  <rcc rId="35427" sId="5">
    <nc r="E31">
      <v>20835</v>
    </nc>
  </rcc>
  <rcc rId="35428" sId="5">
    <nc r="E32">
      <v>19525</v>
    </nc>
  </rcc>
  <rcc rId="35429" sId="5">
    <nc r="E33">
      <v>55875</v>
    </nc>
  </rcc>
  <rcc rId="35430" sId="5">
    <nc r="E34">
      <v>14260</v>
    </nc>
  </rcc>
  <rcc rId="35431" sId="5">
    <nc r="E35">
      <v>11115</v>
    </nc>
  </rcc>
  <rcc rId="35432" sId="5">
    <nc r="E36">
      <v>70775</v>
    </nc>
  </rcc>
  <rcc rId="35433" sId="5">
    <nc r="E37">
      <v>28075</v>
    </nc>
  </rcc>
  <rcc rId="35434" sId="5">
    <nc r="E38">
      <v>93460</v>
    </nc>
  </rcc>
  <rcc rId="35435" sId="5">
    <nc r="E39">
      <v>12975</v>
    </nc>
  </rcc>
  <rcc rId="35436" sId="5">
    <nc r="E40">
      <v>65525</v>
    </nc>
  </rcc>
  <rcc rId="35437" sId="5">
    <nc r="E41">
      <v>20015</v>
    </nc>
  </rcc>
  <rcc rId="35438" sId="5">
    <nc r="E42">
      <v>109355</v>
    </nc>
  </rcc>
  <rcc rId="35439" sId="5">
    <nc r="E43">
      <v>14930</v>
    </nc>
  </rcc>
  <rcc rId="35440" sId="5">
    <nc r="E44">
      <v>23695</v>
    </nc>
  </rcc>
  <rcc rId="35441" sId="5">
    <nc r="E45">
      <v>20830</v>
    </nc>
  </rcc>
  <rcc rId="35442" sId="5">
    <nc r="E46">
      <v>835</v>
    </nc>
  </rcc>
  <rcc rId="35443" sId="5">
    <nc r="E47">
      <v>12475</v>
    </nc>
  </rcc>
  <rcc rId="35444" sId="5">
    <nc r="E48">
      <v>25850</v>
    </nc>
  </rcc>
  <rcc rId="35445" sId="5">
    <nc r="E49">
      <v>35540</v>
    </nc>
  </rcc>
  <rcc rId="35446" sId="5">
    <nc r="E50">
      <v>19860</v>
    </nc>
  </rcc>
  <rcc rId="35447" sId="5">
    <nc r="E51">
      <v>3205</v>
    </nc>
  </rcc>
  <rcc rId="35448" sId="5">
    <nc r="E52">
      <v>23235</v>
    </nc>
  </rcc>
  <rcc rId="35449" sId="5">
    <nc r="E53">
      <v>36995</v>
    </nc>
  </rcc>
  <rcc rId="35450" sId="5">
    <nc r="E54">
      <v>43590</v>
    </nc>
  </rcc>
  <rcc rId="35451" sId="5">
    <nc r="E55">
      <v>9370</v>
    </nc>
  </rcc>
  <rcc rId="35452" sId="5">
    <nc r="E56">
      <v>267300</v>
    </nc>
  </rcc>
  <rcc rId="35453" sId="5">
    <nc r="E57">
      <v>32880</v>
    </nc>
  </rcc>
  <rcc rId="35454" sId="5">
    <nc r="E58">
      <v>9875</v>
    </nc>
  </rcc>
  <rcc rId="35455" sId="5">
    <nc r="E59">
      <v>67205</v>
    </nc>
  </rcc>
  <rcc rId="35456" sId="5">
    <nc r="E61">
      <v>4190</v>
    </nc>
  </rcc>
  <rcc rId="35457" sId="5">
    <nc r="E62">
      <v>9230</v>
    </nc>
  </rcc>
  <rcc rId="35458" sId="5">
    <nc r="E63">
      <v>2135</v>
    </nc>
  </rcc>
  <rcc rId="35459" sId="5">
    <nc r="E64">
      <v>20520</v>
    </nc>
  </rcc>
  <rcc rId="35460" sId="5">
    <nc r="E65">
      <v>7425</v>
    </nc>
  </rcc>
  <rcc rId="35461" sId="5">
    <nc r="E66">
      <v>24250</v>
    </nc>
  </rcc>
  <rcc rId="35462" sId="5">
    <nc r="E67">
      <v>32100</v>
    </nc>
  </rcc>
  <rcc rId="35463" sId="5">
    <nc r="E68">
      <v>6080</v>
    </nc>
  </rcc>
  <rcc rId="35464" sId="5">
    <nc r="E70">
      <v>20780</v>
    </nc>
  </rcc>
  <rcc rId="35465" sId="5">
    <nc r="E71">
      <v>37030</v>
    </nc>
  </rcc>
  <rcc rId="35466" sId="5">
    <nc r="E72">
      <v>33970</v>
    </nc>
  </rcc>
  <rcc rId="35467" sId="5">
    <nc r="E73">
      <v>3970</v>
    </nc>
  </rcc>
  <rcc rId="35468" sId="5">
    <nc r="E74">
      <v>8085</v>
    </nc>
  </rcc>
  <rcc rId="35469" sId="5">
    <nc r="E75">
      <v>6000</v>
    </nc>
  </rcc>
  <rcc rId="35470" sId="5">
    <nc r="E76">
      <v>61320</v>
    </nc>
  </rcc>
  <rcc rId="35471" sId="5">
    <nc r="E77">
      <v>12805</v>
    </nc>
  </rcc>
  <rcc rId="35472" sId="5">
    <nc r="E78">
      <v>12540</v>
    </nc>
  </rcc>
  <rcc rId="35473" sId="5">
    <nc r="E79">
      <v>9895</v>
    </nc>
  </rcc>
  <rcc rId="35474" sId="5">
    <nc r="E80">
      <v>8475</v>
    </nc>
  </rcc>
  <rcc rId="35475" sId="5">
    <nc r="E81">
      <v>10995</v>
    </nc>
  </rcc>
  <rcc rId="35476" sId="5">
    <nc r="E82">
      <v>2420</v>
    </nc>
  </rcc>
  <rcc rId="35477" sId="5">
    <nc r="E83">
      <v>16055</v>
    </nc>
  </rcc>
  <rcc rId="35478" sId="5">
    <nc r="E84">
      <v>240</v>
    </nc>
  </rcc>
  <rcc rId="35479" sId="5">
    <nc r="E85">
      <v>26050</v>
    </nc>
  </rcc>
  <rcc rId="35480" sId="5">
    <nc r="E86">
      <v>27570</v>
    </nc>
  </rcc>
  <rcc rId="35481" sId="5">
    <nc r="E87">
      <v>9035</v>
    </nc>
  </rcc>
  <rcc rId="35482" sId="5">
    <nc r="E88">
      <v>3145</v>
    </nc>
  </rcc>
  <rcc rId="35483" sId="5">
    <nc r="E89">
      <v>42055</v>
    </nc>
  </rcc>
  <rcc rId="35484" sId="5">
    <nc r="E90">
      <v>27670</v>
    </nc>
  </rcc>
  <rcc rId="35485" sId="5">
    <nc r="E91">
      <v>69550</v>
    </nc>
  </rcc>
  <rcc rId="35486" sId="5">
    <nc r="E92">
      <v>41530</v>
    </nc>
  </rcc>
  <rcc rId="35487" sId="5">
    <nc r="E94">
      <v>2940</v>
    </nc>
  </rcc>
  <rcc rId="35488" sId="5">
    <nc r="E95">
      <v>21940</v>
    </nc>
  </rcc>
  <rcc rId="35489" sId="5">
    <nc r="E96">
      <v>9465</v>
    </nc>
  </rcc>
  <rcc rId="35490" sId="5">
    <nc r="E97">
      <v>35500</v>
    </nc>
  </rcc>
  <rcc rId="35491" sId="5">
    <nc r="E98">
      <v>8945</v>
    </nc>
  </rcc>
  <rcc rId="35492" sId="5">
    <nc r="E99">
      <v>47955</v>
    </nc>
  </rcc>
  <rcc rId="35493" sId="5">
    <nc r="E100">
      <v>31840</v>
    </nc>
  </rcc>
  <rcc rId="35494" sId="5">
    <nc r="E101">
      <v>33645</v>
    </nc>
  </rcc>
  <rcc rId="35495" sId="5">
    <nc r="E102">
      <v>18700</v>
    </nc>
  </rcc>
  <rcc rId="35496" sId="5">
    <nc r="E103">
      <v>15560</v>
    </nc>
  </rcc>
  <rcc rId="35497" sId="5">
    <nc r="E104">
      <v>24445</v>
    </nc>
  </rcc>
  <rcc rId="35498" sId="5">
    <nc r="E105">
      <v>4940</v>
    </nc>
  </rcc>
  <rcc rId="35499" sId="5">
    <nc r="E106">
      <v>10055</v>
    </nc>
  </rcc>
  <rcc rId="35500" sId="5">
    <nc r="E107">
      <v>5480</v>
    </nc>
  </rcc>
  <rcc rId="35501" sId="5">
    <nc r="E108">
      <v>99215</v>
    </nc>
  </rcc>
  <rcc rId="35502" sId="5">
    <nc r="E109">
      <v>35335</v>
    </nc>
  </rcc>
  <rcc rId="35503" sId="5">
    <nc r="E110">
      <v>16640</v>
    </nc>
  </rcc>
  <rcc rId="35504" sId="5">
    <nc r="E111">
      <v>29680</v>
    </nc>
  </rcc>
  <rcc rId="35505" sId="5">
    <nc r="E112">
      <v>6285</v>
    </nc>
  </rcc>
  <rcc rId="35506" sId="5">
    <nc r="E113">
      <v>19995</v>
    </nc>
  </rcc>
  <rcc rId="35507" sId="5">
    <nc r="E114">
      <v>13080</v>
    </nc>
  </rcc>
  <rcc rId="35508" sId="5">
    <nc r="E115">
      <v>48420</v>
    </nc>
  </rcc>
  <rcc rId="35509" sId="5">
    <nc r="E116">
      <v>37315</v>
    </nc>
  </rcc>
  <rcc rId="35510" sId="5">
    <nc r="E117">
      <v>97950</v>
    </nc>
  </rcc>
  <rcc rId="35511" sId="5">
    <nc r="E118">
      <v>42375</v>
    </nc>
  </rcc>
  <rcc rId="35512" sId="5">
    <nc r="E119">
      <v>3210</v>
    </nc>
  </rcc>
  <rcc rId="35513" sId="5">
    <nc r="E120">
      <v>88295</v>
    </nc>
  </rcc>
  <rcc rId="35514" sId="5">
    <nc r="E121">
      <v>84885</v>
    </nc>
  </rcc>
  <rcc rId="35515" sId="5">
    <nc r="E122">
      <v>16260</v>
    </nc>
  </rcc>
  <rcc rId="35516" sId="5">
    <nc r="E123">
      <v>5580</v>
    </nc>
  </rcc>
  <rcc rId="35517" sId="5">
    <nc r="E124">
      <v>9310</v>
    </nc>
  </rcc>
  <rcc rId="35518" sId="5">
    <nc r="E125">
      <v>10930</v>
    </nc>
  </rcc>
  <rcc rId="35519" sId="5">
    <nc r="E126">
      <v>32825</v>
    </nc>
  </rcc>
  <rcc rId="35520" sId="5">
    <nc r="E127">
      <v>64560</v>
    </nc>
  </rcc>
  <rcc rId="35521" sId="5">
    <nc r="E128">
      <v>11850</v>
    </nc>
  </rcc>
  <rcc rId="35522" sId="5">
    <nc r="E129">
      <v>16635</v>
    </nc>
  </rcc>
  <rcc rId="35523" sId="5">
    <nc r="E130">
      <v>12540</v>
    </nc>
  </rcc>
  <rcc rId="35524" sId="5">
    <nc r="E131">
      <v>8870</v>
    </nc>
  </rcc>
  <rcc rId="35525" sId="5">
    <nc r="E132">
      <v>10170</v>
    </nc>
  </rcc>
  <rcc rId="35526" sId="5">
    <nc r="E133">
      <v>19690</v>
    </nc>
  </rcc>
  <rcc rId="35527" sId="5">
    <nc r="E134">
      <v>19440</v>
    </nc>
  </rcc>
  <rcc rId="35528" sId="5">
    <nc r="E135">
      <v>31945</v>
    </nc>
  </rcc>
  <rcc rId="35529" sId="5">
    <nc r="E136">
      <v>60405</v>
    </nc>
  </rcc>
  <rcc rId="35530" sId="5">
    <nc r="E137">
      <v>30345</v>
    </nc>
  </rcc>
  <rcc rId="35531" sId="5">
    <nc r="E138">
      <v>30280</v>
    </nc>
  </rcc>
  <rcc rId="35532" sId="5">
    <nc r="E139">
      <v>41565</v>
    </nc>
  </rcc>
  <rcc rId="35533" sId="5">
    <nc r="E140">
      <v>20060</v>
    </nc>
  </rcc>
  <rcc rId="35534" sId="5">
    <nc r="E141">
      <v>9810</v>
    </nc>
  </rcc>
  <rcc rId="35535" sId="5">
    <nc r="E142">
      <v>28805</v>
    </nc>
  </rcc>
  <rcc rId="35536" sId="5">
    <nc r="E143">
      <v>42355</v>
    </nc>
  </rcc>
  <rcc rId="35537" sId="5">
    <nc r="E144">
      <v>59915</v>
    </nc>
  </rcc>
  <rcc rId="35538" sId="5">
    <nc r="E145">
      <v>11780</v>
    </nc>
  </rcc>
  <rcc rId="35539" sId="5">
    <nc r="E146">
      <v>13760</v>
    </nc>
  </rcc>
  <rcc rId="35540" sId="5">
    <nc r="E147">
      <v>31825</v>
    </nc>
  </rcc>
  <rcc rId="35541" sId="5">
    <nc r="E148">
      <v>14255</v>
    </nc>
  </rcc>
  <rcc rId="35542" sId="5">
    <nc r="E149">
      <v>40975</v>
    </nc>
  </rcc>
  <rfmt sheetId="5" sqref="E150">
    <dxf>
      <fill>
        <patternFill>
          <bgColor rgb="FFFF0000"/>
        </patternFill>
      </fill>
    </dxf>
  </rfmt>
  <rfmt sheetId="5" sqref="E150">
    <dxf>
      <fill>
        <patternFill>
          <bgColor rgb="FFFFFF00"/>
        </patternFill>
      </fill>
    </dxf>
  </rfmt>
  <rcc rId="35543" sId="5">
    <nc r="E151">
      <v>46315</v>
    </nc>
  </rcc>
  <rcc rId="35544" sId="5">
    <nc r="E152">
      <v>24305</v>
    </nc>
  </rcc>
  <rcc rId="35545" sId="5">
    <nc r="E153">
      <v>1405</v>
    </nc>
  </rcc>
  <rcc rId="35546" sId="5">
    <nc r="E154">
      <v>29710</v>
    </nc>
  </rcc>
  <rcc rId="35547" sId="5">
    <nc r="E155">
      <v>80110</v>
    </nc>
  </rcc>
  <rcc rId="35548" sId="5">
    <nc r="E156">
      <v>26510</v>
    </nc>
  </rcc>
  <rcc rId="35549" sId="5">
    <nc r="E157">
      <v>38040</v>
    </nc>
  </rcc>
  <rcc rId="35550" sId="5">
    <nc r="E158">
      <v>6075</v>
    </nc>
  </rcc>
  <rcc rId="35551" sId="5">
    <nc r="E159">
      <v>8340</v>
    </nc>
  </rcc>
  <rcc rId="35552" sId="5">
    <nc r="E160">
      <v>16300</v>
    </nc>
  </rcc>
  <rcc rId="35553" sId="5">
    <nc r="E161">
      <v>92515</v>
    </nc>
  </rcc>
  <rcc rId="35554" sId="5">
    <nc r="E162">
      <v>76150</v>
    </nc>
  </rcc>
  <rcc rId="35555" sId="5">
    <nc r="E163">
      <v>21880</v>
    </nc>
  </rcc>
  <rcc rId="35556" sId="5">
    <nc r="E164">
      <v>46665</v>
    </nc>
  </rcc>
  <rcc rId="35557" sId="5">
    <nc r="E166">
      <v>24320</v>
    </nc>
  </rcc>
  <rcc rId="35558" sId="5">
    <nc r="E167">
      <v>1855</v>
    </nc>
  </rcc>
  <rcc rId="35559" sId="5">
    <nc r="E168">
      <v>14000</v>
    </nc>
  </rcc>
  <rcc rId="35560" sId="5">
    <nc r="E169">
      <v>13575</v>
    </nc>
  </rcc>
  <rcc rId="35561" sId="5">
    <nc r="E170">
      <v>11780</v>
    </nc>
  </rcc>
  <rcc rId="35562" sId="5">
    <nc r="E171">
      <v>72385</v>
    </nc>
  </rcc>
  <rcc rId="35563" sId="5">
    <nc r="E172">
      <v>41285</v>
    </nc>
  </rcc>
  <rcc rId="35564" sId="5">
    <nc r="E173">
      <v>20860</v>
    </nc>
  </rcc>
  <rcc rId="35565" sId="5">
    <nc r="E174">
      <v>11050</v>
    </nc>
  </rcc>
  <rcc rId="35566" sId="5">
    <nc r="E175">
      <v>54770</v>
    </nc>
  </rcc>
  <rcc rId="35567" sId="5">
    <nc r="E176">
      <v>45810</v>
    </nc>
  </rcc>
  <rcc rId="35568" sId="5">
    <nc r="E177">
      <v>35510</v>
    </nc>
  </rcc>
  <rcc rId="35569" sId="5">
    <nc r="E179">
      <v>51100</v>
    </nc>
  </rcc>
  <rcc rId="35570" sId="5">
    <nc r="E180">
      <v>39945</v>
    </nc>
  </rcc>
  <rcc rId="35571" sId="5">
    <nc r="E181">
      <v>11200</v>
    </nc>
  </rcc>
  <rcc rId="35572" sId="5">
    <nc r="E182">
      <v>9885</v>
    </nc>
  </rcc>
  <rcc rId="35573" sId="5">
    <nc r="E183">
      <v>32475</v>
    </nc>
  </rcc>
  <rcc rId="35574" sId="5">
    <nc r="E184">
      <v>24685</v>
    </nc>
  </rcc>
  <rcc rId="35575" sId="5">
    <nc r="E185">
      <v>11575</v>
    </nc>
  </rcc>
  <rcc rId="35576" sId="5">
    <nc r="E186">
      <v>20285</v>
    </nc>
  </rcc>
  <rcc rId="35577" sId="5">
    <nc r="E187">
      <v>40915</v>
    </nc>
  </rcc>
  <rcc rId="35578" sId="5">
    <nc r="E188">
      <v>14170</v>
    </nc>
  </rcc>
  <rcc rId="35579" sId="5">
    <nc r="E189">
      <v>125540</v>
    </nc>
  </rcc>
  <rcc rId="35580" sId="5">
    <nc r="E190">
      <v>8920</v>
    </nc>
  </rcc>
  <rcc rId="35581" sId="5">
    <nc r="E191">
      <v>28150</v>
    </nc>
  </rcc>
  <rcc rId="35582" sId="5">
    <nc r="E192">
      <v>35140</v>
    </nc>
  </rcc>
  <rcc rId="35583" sId="5">
    <nc r="E193">
      <v>28515</v>
    </nc>
  </rcc>
  <rcc rId="35584" sId="5">
    <nc r="E194">
      <v>10225</v>
    </nc>
  </rcc>
  <rcc rId="35585" sId="5">
    <nc r="E195">
      <v>10665</v>
    </nc>
  </rcc>
  <rcc rId="35586" sId="5">
    <nc r="E196">
      <v>24950</v>
    </nc>
  </rcc>
  <rcc rId="35587" sId="5">
    <nc r="E197">
      <v>10130</v>
    </nc>
  </rcc>
  <rcc rId="35588" sId="5">
    <nc r="E198">
      <v>18810</v>
    </nc>
  </rcc>
  <rcc rId="35589" sId="5">
    <nc r="E199">
      <v>16550</v>
    </nc>
  </rcc>
  <rcc rId="35590" sId="5">
    <nc r="E200">
      <v>23010</v>
    </nc>
  </rcc>
  <rcc rId="35591" sId="5">
    <nc r="E201">
      <v>17005</v>
    </nc>
  </rcc>
  <rcc rId="35592" sId="5">
    <nc r="E150">
      <v>39620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593" sId="5">
    <oc r="F202">
      <f>SUM(F6:F201)</f>
    </oc>
    <nc r="F202">
      <f>SUM(F6:F201)</f>
    </nc>
  </rcc>
  <rcc rId="35594" sId="2">
    <nc r="E6">
      <v>1330</v>
    </nc>
  </rcc>
  <rcc rId="35595" sId="2">
    <nc r="E7">
      <v>23605</v>
    </nc>
  </rcc>
  <rcc rId="35596" sId="2">
    <nc r="E8">
      <v>21040</v>
    </nc>
  </rcc>
  <rcc rId="35597" sId="2">
    <nc r="E9">
      <v>26745</v>
    </nc>
  </rcc>
  <rcc rId="35598" sId="2">
    <nc r="E11">
      <v>27245</v>
    </nc>
  </rcc>
  <rcc rId="35599" sId="2">
    <nc r="E12">
      <v>20650</v>
    </nc>
  </rcc>
  <rcc rId="35600" sId="2">
    <nc r="E13">
      <v>32010</v>
    </nc>
  </rcc>
  <rcc rId="35601" sId="2">
    <nc r="E14">
      <v>22050</v>
    </nc>
  </rcc>
  <rcc rId="35602" sId="2">
    <nc r="E15">
      <v>41835</v>
    </nc>
  </rcc>
  <rcc rId="35603" sId="2">
    <nc r="E16">
      <v>43570</v>
    </nc>
  </rcc>
  <rcc rId="35604" sId="2">
    <nc r="E17">
      <v>36375</v>
    </nc>
  </rcc>
  <rcc rId="35605" sId="2">
    <nc r="E18">
      <v>17610</v>
    </nc>
  </rcc>
  <rcc rId="35606" sId="2">
    <nc r="E19">
      <v>2830</v>
    </nc>
  </rcc>
  <rcc rId="35607" sId="2">
    <nc r="E20">
      <v>2790</v>
    </nc>
  </rcc>
  <rcc rId="35608" sId="2">
    <nc r="E21">
      <v>29210</v>
    </nc>
  </rcc>
  <rcc rId="35609" sId="2">
    <nc r="E22">
      <v>7715</v>
    </nc>
  </rcc>
  <rcc rId="35610" sId="2">
    <nc r="E23">
      <v>1125</v>
    </nc>
  </rcc>
  <rcc rId="35611" sId="2">
    <nc r="E24">
      <v>9140</v>
    </nc>
  </rcc>
  <rcc rId="35612" sId="2">
    <nc r="E25">
      <v>14665</v>
    </nc>
  </rcc>
  <rcc rId="35613" sId="2">
    <nc r="E26">
      <v>13875</v>
    </nc>
  </rcc>
  <rcc rId="35614" sId="2">
    <nc r="E27">
      <v>50455</v>
    </nc>
  </rcc>
  <rcc rId="35615" sId="2">
    <nc r="E28">
      <v>12410</v>
    </nc>
  </rcc>
  <rcc rId="35616" sId="2">
    <nc r="E29">
      <v>64510</v>
    </nc>
  </rcc>
  <rcc rId="35617" sId="2">
    <nc r="E30">
      <v>8865</v>
    </nc>
  </rcc>
  <rcc rId="35618" sId="2">
    <nc r="E31">
      <v>2510</v>
    </nc>
  </rcc>
  <rcc rId="35619" sId="2">
    <nc r="E32">
      <v>26095</v>
    </nc>
  </rcc>
  <rcc rId="35620" sId="2">
    <nc r="E34">
      <v>49330</v>
    </nc>
  </rcc>
  <rcc rId="35621" sId="2">
    <nc r="E35">
      <v>56830</v>
    </nc>
  </rcc>
  <rcc rId="35622" sId="2">
    <nc r="E36">
      <v>14800</v>
    </nc>
  </rcc>
  <rcc rId="35623" sId="2">
    <nc r="E37">
      <v>36965</v>
    </nc>
  </rcc>
  <rcc rId="35624" sId="2">
    <nc r="E38">
      <v>43995</v>
    </nc>
  </rcc>
  <rcc rId="35625" sId="2">
    <nc r="E39">
      <v>32645</v>
    </nc>
  </rcc>
  <rcc rId="35626" sId="2">
    <nc r="E40">
      <v>30445</v>
    </nc>
  </rcc>
  <rcc rId="35627" sId="2">
    <nc r="E41">
      <v>32145</v>
    </nc>
  </rcc>
  <rcc rId="35628" sId="2">
    <nc r="E42">
      <v>31480</v>
    </nc>
  </rcc>
  <rcc rId="35629" sId="2">
    <nc r="E43">
      <v>6630</v>
    </nc>
  </rcc>
  <rcc rId="35630" sId="2">
    <nc r="E44">
      <v>35795</v>
    </nc>
  </rcc>
  <rcc rId="35631" sId="2">
    <nc r="E45">
      <v>24980</v>
    </nc>
  </rcc>
  <rcc rId="35632" sId="2">
    <nc r="E46">
      <v>43405</v>
    </nc>
  </rcc>
  <rcc rId="35633" sId="2">
    <nc r="E47">
      <v>53775</v>
    </nc>
  </rcc>
  <rcc rId="35634" sId="2">
    <nc r="E48">
      <v>42270</v>
    </nc>
  </rcc>
  <rcc rId="35635" sId="2">
    <nc r="E49">
      <v>89825</v>
    </nc>
  </rcc>
  <rcc rId="35636" sId="2">
    <nc r="E50">
      <v>79730</v>
    </nc>
  </rcc>
  <rcc rId="35637" sId="2">
    <nc r="E51">
      <v>10395</v>
    </nc>
  </rcc>
  <rcc rId="35638" sId="2">
    <nc r="E52">
      <v>11890</v>
    </nc>
  </rcc>
  <rcc rId="35639" sId="2">
    <nc r="E53">
      <v>21230</v>
    </nc>
  </rcc>
  <rcc rId="35640" sId="2">
    <nc r="E54">
      <v>12020</v>
    </nc>
  </rcc>
  <rcc rId="35641" sId="2">
    <nc r="E55">
      <v>45295</v>
    </nc>
  </rcc>
  <rcc rId="35642" sId="2">
    <nc r="E56">
      <v>11605</v>
    </nc>
  </rcc>
  <rcc rId="35643" sId="2">
    <nc r="E58">
      <v>23945</v>
    </nc>
  </rcc>
  <rcc rId="35644" sId="2">
    <nc r="E59">
      <v>23425</v>
    </nc>
  </rcc>
  <rcc rId="35645" sId="2">
    <nc r="E60">
      <v>13260</v>
    </nc>
  </rcc>
  <rcc rId="35646" sId="2">
    <nc r="E61">
      <v>71195</v>
    </nc>
  </rcc>
  <rcc rId="35647" sId="2">
    <nc r="E62">
      <v>14375</v>
    </nc>
  </rcc>
  <rcc rId="35648" sId="2">
    <nc r="E63">
      <v>2155</v>
    </nc>
  </rcc>
  <rcc rId="35649" sId="2">
    <nc r="E64">
      <v>20610</v>
    </nc>
  </rcc>
  <rcc rId="35650" sId="2">
    <nc r="E65">
      <v>67665</v>
    </nc>
  </rcc>
  <rcc rId="35651" sId="2">
    <nc r="E66">
      <v>32325</v>
    </nc>
  </rcc>
  <rcc rId="35652" sId="2">
    <nc r="E67">
      <v>8120</v>
    </nc>
  </rcc>
  <rcc rId="35653" sId="2">
    <nc r="E68">
      <v>27725</v>
    </nc>
  </rcc>
  <rcc rId="35654" sId="2">
    <nc r="E69">
      <v>56010</v>
    </nc>
  </rcc>
  <rcc rId="35655" sId="2">
    <nc r="E70">
      <v>87555</v>
    </nc>
  </rcc>
  <rcc rId="35656" sId="2">
    <nc r="E71">
      <v>37290</v>
    </nc>
  </rcc>
  <rcc rId="35657" sId="2">
    <nc r="E72">
      <v>6640</v>
    </nc>
  </rcc>
  <rcc rId="35658" sId="2">
    <nc r="E73">
      <v>58315</v>
    </nc>
  </rcc>
  <rcc rId="35659" sId="2">
    <nc r="E74">
      <v>9990</v>
    </nc>
  </rcc>
  <rcc rId="35660" sId="2">
    <nc r="E75">
      <v>275</v>
    </nc>
  </rcc>
  <rcc rId="35661" sId="2">
    <nc r="E76">
      <v>26815</v>
    </nc>
  </rcc>
  <rcc rId="35662" sId="2">
    <nc r="E77">
      <v>19685</v>
    </nc>
  </rcc>
  <rcc rId="35663" sId="2">
    <nc r="E78">
      <v>37745</v>
    </nc>
  </rcc>
  <rcc rId="35664" sId="2">
    <nc r="E79">
      <v>8330</v>
    </nc>
  </rcc>
  <rcc rId="35665" sId="2">
    <nc r="E80">
      <v>28765</v>
    </nc>
  </rcc>
  <rcc rId="35666" sId="2">
    <nc r="E81">
      <v>11115</v>
    </nc>
  </rcc>
  <rcc rId="35667" sId="2">
    <nc r="E83">
      <v>7945</v>
    </nc>
  </rcc>
  <rcc rId="35668" sId="2">
    <nc r="E84">
      <v>13195</v>
    </nc>
  </rcc>
  <rcc rId="35669" sId="2">
    <nc r="E85">
      <v>9745</v>
    </nc>
  </rcc>
  <rcc rId="35670" sId="2">
    <nc r="E86">
      <v>37960</v>
    </nc>
  </rcc>
  <rcc rId="35671" sId="2">
    <nc r="E87">
      <v>35990</v>
    </nc>
  </rcc>
  <rcc rId="35672" sId="2">
    <nc r="E88">
      <v>19375</v>
    </nc>
  </rcc>
  <rcc rId="35673" sId="2">
    <nc r="E89">
      <v>68490</v>
    </nc>
  </rcc>
  <rcc rId="35674" sId="2">
    <nc r="E90">
      <v>61475</v>
    </nc>
  </rcc>
  <rcc rId="35675" sId="2">
    <nc r="E91">
      <v>14500</v>
    </nc>
  </rcc>
  <rcc rId="35676" sId="2">
    <nc r="E92">
      <v>12685</v>
    </nc>
  </rcc>
  <rcc rId="35677" sId="2">
    <nc r="E93">
      <v>730</v>
    </nc>
  </rcc>
  <rcc rId="35678" sId="2">
    <nc r="E94">
      <v>37890</v>
    </nc>
  </rcc>
  <rcc rId="35679" sId="2">
    <nc r="E95">
      <v>14750</v>
    </nc>
  </rcc>
  <rcc rId="35680" sId="2">
    <nc r="E96">
      <v>42090</v>
    </nc>
  </rcc>
  <rcc rId="35681" sId="2">
    <nc r="E97">
      <v>25525</v>
    </nc>
  </rcc>
  <rcc rId="35682" sId="2">
    <nc r="E98">
      <v>11445</v>
    </nc>
  </rcc>
  <rcc rId="35683" sId="2">
    <nc r="E99">
      <v>12955</v>
    </nc>
  </rcc>
  <rcc rId="35684" sId="2">
    <nc r="E100">
      <v>5075</v>
    </nc>
  </rcc>
  <rcc rId="35685" sId="2">
    <nc r="E101">
      <v>14685</v>
    </nc>
  </rcc>
  <rcc rId="35686" sId="2">
    <nc r="E102">
      <v>53340</v>
    </nc>
  </rcc>
  <rcc rId="35687" sId="2">
    <nc r="E103">
      <v>6640</v>
    </nc>
  </rcc>
  <rcc rId="35688" sId="2">
    <nc r="E104">
      <v>23295</v>
    </nc>
  </rcc>
  <rcc rId="35689" sId="2">
    <nc r="E105">
      <v>21100</v>
    </nc>
  </rcc>
  <rcc rId="35690" sId="2">
    <nc r="E106">
      <v>93570</v>
    </nc>
  </rcc>
  <rcc rId="35691" sId="2">
    <nc r="E107">
      <v>11055</v>
    </nc>
  </rcc>
  <rcc rId="35692" sId="2">
    <nc r="E108">
      <v>30845</v>
    </nc>
  </rcc>
  <rcc rId="35693" sId="2">
    <nc r="E109">
      <v>22420</v>
    </nc>
  </rcc>
  <rcc rId="35694" sId="2">
    <nc r="E110">
      <v>11645</v>
    </nc>
  </rcc>
  <rcc rId="35695" sId="2">
    <nc r="E111">
      <v>24740</v>
    </nc>
  </rcc>
  <rcc rId="35696" sId="2">
    <nc r="E112">
      <v>17295</v>
    </nc>
  </rcc>
  <rcc rId="35697" sId="2">
    <nc r="E113">
      <v>57475</v>
    </nc>
  </rcc>
  <rcc rId="35698" sId="2">
    <nc r="E114">
      <v>16235</v>
    </nc>
  </rcc>
  <rcc rId="35699" sId="2">
    <nc r="E115">
      <v>49405</v>
    </nc>
  </rcc>
  <rcc rId="35700" sId="2">
    <nc r="E116">
      <v>21210</v>
    </nc>
  </rcc>
  <rcc rId="35701" sId="2">
    <nc r="E117">
      <v>8645</v>
    </nc>
  </rcc>
  <rcc rId="35702" sId="2">
    <oc r="F118">
      <f>SUM(F6:F117)</f>
    </oc>
    <nc r="F118">
      <f>SUM(F6:F117)</f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E150">
    <dxf>
      <fill>
        <patternFill>
          <bgColor theme="0"/>
        </patternFill>
      </fill>
    </dxf>
  </rfmt>
  <rcc rId="35703" sId="5">
    <oc r="E150">
      <v>39620</v>
    </oc>
    <nc r="E150">
      <v>39665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17" sId="13" numFmtId="4">
    <oc r="D5">
      <v>4806.05</v>
    </oc>
    <nc r="D5">
      <v>5172.67</v>
    </nc>
  </rcc>
  <rcc rId="35718" sId="13">
    <nc r="E5">
      <f>123.58+8.53</f>
    </nc>
  </rcc>
  <rcc rId="35719" sId="13">
    <oc r="E6">
      <f>E7*0.087</f>
    </oc>
    <nc r="E6">
      <f>E7*0.051</f>
    </nc>
  </rcc>
  <rcc rId="35720" sId="13">
    <oc r="F6">
      <f>F7*0.087</f>
    </oc>
    <nc r="F6">
      <f>F7*0.051</f>
    </nc>
  </rcc>
  <rcc rId="35721" sId="13">
    <oc r="G6">
      <f>G7*0.087</f>
    </oc>
    <nc r="G6">
      <f>G7*0.051</f>
    </nc>
  </rcc>
  <rcc rId="35722" sId="13">
    <oc r="E7">
      <f>1529-F7</f>
    </oc>
    <nc r="E7">
      <f>1659-F7</f>
    </nc>
  </rcc>
  <rcc rId="35723" sId="13">
    <oc r="F7">
      <f>151*3.23</f>
    </oc>
    <nc r="F7">
      <f>170*3.23</f>
    </nc>
  </rcc>
  <rcc rId="35724" sId="13">
    <oc r="F8">
      <f>151*4.33</f>
    </oc>
    <nc r="F8">
      <f>170*4.33</f>
    </nc>
  </rcc>
  <rcc rId="35725" sId="13" numFmtId="4">
    <oc r="E8">
      <v>1940</v>
    </oc>
    <nc r="E8">
      <v>1993</v>
    </nc>
  </rcc>
  <rcc rId="35726" sId="13">
    <nc r="G5">
      <v>149.51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187" sId="10" numFmtId="34">
    <oc r="C8">
      <v>2878.4</v>
    </oc>
    <nc r="C8">
      <v>2261</v>
    </nc>
  </rcc>
  <rcc rId="31188" sId="10" numFmtId="34">
    <oc r="C9">
      <v>0</v>
    </oc>
    <nc r="C9">
      <v>1</v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3" sqref="D8">
    <dxf>
      <fill>
        <patternFill>
          <bgColor rgb="FFFFFF00"/>
        </patternFill>
      </fill>
    </dxf>
  </rfmt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27" sId="13">
    <oc r="G5">
      <v>149.51</v>
    </oc>
    <nc r="G5">
      <v>149.21</v>
    </nc>
  </rcc>
  <rcc rId="35728" sId="13">
    <oc r="E7">
      <f>1659-F7</f>
    </oc>
    <nc r="E7">
      <f>1665-F7</f>
    </nc>
  </rcc>
  <rcc rId="35729" sId="13" numFmtId="4">
    <oc r="E8">
      <v>1993</v>
    </oc>
    <nc r="E8">
      <v>1998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3" sqref="D8">
    <dxf>
      <fill>
        <patternFill>
          <bgColor theme="0"/>
        </patternFill>
      </fill>
    </dxf>
  </rfmt>
  <rcc rId="35743" sId="13" numFmtId="4">
    <oc r="D8">
      <v>287256</v>
    </oc>
    <nc r="D8">
      <v>291730</v>
    </nc>
  </rcc>
  <rcc rId="35744" sId="13">
    <oc r="E7">
      <f>1665-F7</f>
    </oc>
    <nc r="E7">
      <f>1663-F7</f>
    </nc>
  </rcc>
  <rcc rId="35745" sId="13">
    <oc r="G5">
      <v>149.21</v>
    </oc>
    <nc r="G5">
      <v>149.31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59" sId="13" numFmtId="4">
    <oc r="D8">
      <v>291730</v>
    </oc>
    <nc r="D8">
      <v>291744</v>
    </nc>
  </rcc>
  <rcc rId="35760" sId="13">
    <oc r="G5">
      <v>149.31</v>
    </oc>
    <nc r="G5">
      <v>149</v>
    </nc>
  </rcc>
  <rcc rId="35761" sId="13">
    <oc r="E7">
      <f>1663-F7</f>
    </oc>
    <nc r="E7">
      <f>1669-F7</f>
    </nc>
  </rcc>
  <rcc rId="35762" sId="13" numFmtId="4">
    <oc r="E8">
      <v>1998</v>
    </oc>
    <nc r="E8">
      <v>2006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76" sId="13" numFmtId="4">
    <oc r="D8">
      <v>291744</v>
    </oc>
    <nc r="D8">
      <v>291550</v>
    </nc>
  </rcc>
  <rcc rId="35777" sId="13" numFmtId="4">
    <oc r="E8">
      <v>2006</v>
    </oc>
    <nc r="E8">
      <v>1811</v>
    </nc>
  </rcc>
  <rcc rId="35778" sId="12" numFmtId="34">
    <oc r="H20">
      <v>0</v>
    </oc>
    <nc r="H20">
      <f>'Общ. счетчики'!G35</f>
    </nc>
  </rcc>
  <rcc rId="35779" sId="13">
    <oc r="E10">
      <f>82869-F10</f>
    </oc>
    <nc r="E10">
      <f>115685-F10-G10</f>
    </nc>
  </rcc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93" sId="13">
    <oc r="G5">
      <v>149</v>
    </oc>
    <nc r="G5">
      <v>108.58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807" sId="16">
    <oc r="D4">
      <v>1012</v>
    </oc>
    <nc r="D4">
      <v>1034</v>
    </nc>
  </rcc>
  <rcc rId="35808" sId="16">
    <oc r="D8">
      <v>854</v>
    </oc>
    <nc r="D8">
      <v>875</v>
    </nc>
  </rcc>
  <rcc rId="35809" sId="16">
    <oc r="D9">
      <v>1678</v>
    </oc>
    <nc r="D9">
      <v>1738</v>
    </nc>
  </rcc>
  <rcc rId="35810" sId="16">
    <oc r="D11">
      <v>27050</v>
    </oc>
    <nc r="D11">
      <v>27150</v>
    </nc>
  </rcc>
  <rcc rId="35811" sId="16">
    <oc r="D12">
      <v>16727</v>
    </oc>
    <nc r="D12">
      <v>16820</v>
    </nc>
  </rcc>
  <rcc rId="35812" sId="16">
    <oc r="D13">
      <v>24849</v>
    </oc>
    <nc r="D13">
      <v>24914</v>
    </nc>
  </rcc>
  <rcc rId="35813" sId="16">
    <oc r="D16">
      <v>8122</v>
    </oc>
    <nc r="D16">
      <v>8132</v>
    </nc>
  </rcc>
  <rcc rId="35814" sId="16">
    <oc r="D18">
      <v>3295</v>
    </oc>
    <nc r="D18">
      <v>3732</v>
    </nc>
  </rcc>
  <rcc rId="35815" sId="16">
    <oc r="D21">
      <v>703</v>
    </oc>
    <nc r="D21">
      <v>718</v>
    </nc>
  </rcc>
  <rcc rId="35816" sId="16">
    <oc r="D25">
      <v>77660</v>
    </oc>
    <nc r="D25">
      <v>78169</v>
    </nc>
  </rcc>
  <rcc rId="35817" sId="16">
    <oc r="D26">
      <v>18490</v>
    </oc>
    <nc r="D26">
      <v>19202</v>
    </nc>
  </rcc>
  <rcc rId="35818" sId="16">
    <oc r="E4">
      <v>1034</v>
    </oc>
    <nc r="E4"/>
  </rcc>
  <rcc rId="35819" sId="16">
    <oc r="E7">
      <v>10326</v>
    </oc>
    <nc r="E7"/>
  </rcc>
  <rcc rId="35820" sId="16">
    <oc r="E8">
      <v>875</v>
    </oc>
    <nc r="E8"/>
  </rcc>
  <rcc rId="35821" sId="16">
    <oc r="E9">
      <v>1738</v>
    </oc>
    <nc r="E9"/>
  </rcc>
  <rcc rId="35822" sId="16">
    <oc r="E11">
      <v>27150</v>
    </oc>
    <nc r="E11"/>
  </rcc>
  <rcc rId="35823" sId="16">
    <oc r="E12">
      <v>16820</v>
    </oc>
    <nc r="E12"/>
  </rcc>
  <rcc rId="35824" sId="16">
    <oc r="E13">
      <v>24914</v>
    </oc>
    <nc r="E13"/>
  </rcc>
  <rcc rId="35825" sId="16">
    <oc r="E15">
      <v>1384</v>
    </oc>
    <nc r="E15"/>
  </rcc>
  <rcc rId="35826" sId="16">
    <oc r="E16">
      <v>8132</v>
    </oc>
    <nc r="E16"/>
  </rcc>
  <rcc rId="35827" sId="16">
    <oc r="E17">
      <v>27559</v>
    </oc>
    <nc r="E17"/>
  </rcc>
  <rcc rId="35828" sId="16">
    <oc r="E18">
      <v>3732</v>
    </oc>
    <nc r="E18"/>
  </rcc>
  <rcc rId="35829" sId="16">
    <oc r="E19">
      <v>20030</v>
    </oc>
    <nc r="E19"/>
  </rcc>
  <rcc rId="35830" sId="16">
    <oc r="E20">
      <v>40926</v>
    </oc>
    <nc r="E20"/>
  </rcc>
  <rcc rId="35831" sId="16">
    <oc r="E21">
      <v>718</v>
    </oc>
    <nc r="E21"/>
  </rcc>
  <rcc rId="35832" sId="16">
    <oc r="E24">
      <v>26753</v>
    </oc>
    <nc r="E24"/>
  </rcc>
  <rcc rId="35833" sId="16">
    <oc r="E25">
      <v>78169</v>
    </oc>
    <nc r="E25"/>
  </rcc>
  <rcc rId="35834" sId="16">
    <oc r="E26">
      <v>19202</v>
    </oc>
    <nc r="E26"/>
  </rcc>
  <rcc rId="35835" sId="16">
    <oc r="F1" t="inlineStr">
      <is>
        <t>Октябрь</t>
      </is>
    </oc>
    <nc r="F1" t="inlineStr">
      <is>
        <t>Ноябрь</t>
      </is>
    </nc>
  </rcc>
  <rcc rId="35836" sId="1">
    <oc r="A2" t="inlineStr">
      <is>
        <t>по потреблению электроэнергии за период с  23.09.2023г. по  23.10.2023г.</t>
      </is>
    </oc>
    <nc r="A2" t="inlineStr">
      <is>
        <t>по потреблению электроэнергии за период с  24.10.2023г. по  23.11.2023г.</t>
      </is>
    </nc>
  </rcc>
  <rcc rId="35837" sId="1">
    <oc r="C8">
      <v>7252</v>
    </oc>
    <nc r="C8">
      <v>7313</v>
    </nc>
  </rcc>
  <rcc rId="35838" sId="1">
    <oc r="C9">
      <v>3086</v>
    </oc>
    <nc r="C9">
      <v>3125</v>
    </nc>
  </rcc>
  <rcc rId="35839" sId="1">
    <oc r="C10">
      <v>15134</v>
    </oc>
    <nc r="C10">
      <v>15336</v>
    </nc>
  </rcc>
  <rcc rId="35840" sId="1">
    <oc r="C11">
      <v>20053</v>
    </oc>
    <nc r="C11">
      <v>20355</v>
    </nc>
  </rcc>
  <rcc rId="35841" sId="1">
    <oc r="D8">
      <v>7313</v>
    </oc>
    <nc r="D8"/>
  </rcc>
  <rcc rId="35842" sId="1">
    <oc r="D9">
      <v>3125</v>
    </oc>
    <nc r="D9"/>
  </rcc>
  <rcc rId="35843" sId="1">
    <oc r="D10">
      <v>15336</v>
    </oc>
    <nc r="D10"/>
  </rcc>
  <rcc rId="35844" sId="1">
    <oc r="D11">
      <v>20355</v>
    </oc>
    <nc r="D11"/>
  </rcc>
  <rcc rId="35845" sId="1">
    <oc r="C13">
      <v>7166</v>
    </oc>
    <nc r="C13">
      <v>7223</v>
    </nc>
  </rcc>
  <rcc rId="35846" sId="1">
    <oc r="C14">
      <v>5294</v>
    </oc>
    <nc r="C14">
      <v>5359</v>
    </nc>
  </rcc>
  <rcc rId="35847" sId="1">
    <oc r="C15">
      <v>4514</v>
    </oc>
    <nc r="C15">
      <v>4593</v>
    </nc>
  </rcc>
  <rcc rId="35848" sId="1">
    <oc r="C16">
      <v>8048</v>
    </oc>
    <nc r="C16">
      <v>8164</v>
    </nc>
  </rcc>
  <rcc rId="35849" sId="1">
    <oc r="D13">
      <v>7223</v>
    </oc>
    <nc r="D13"/>
  </rcc>
  <rcc rId="35850" sId="1">
    <oc r="D14">
      <v>5359</v>
    </oc>
    <nc r="D14"/>
  </rcc>
  <rcc rId="35851" sId="1">
    <oc r="D15">
      <v>4593</v>
    </oc>
    <nc r="D15"/>
  </rcc>
  <rcc rId="35852" sId="1">
    <oc r="D16">
      <v>8164</v>
    </oc>
    <nc r="D16"/>
  </rcc>
  <rcc rId="35853" sId="1">
    <oc r="C18">
      <v>12316</v>
    </oc>
    <nc r="C18">
      <v>12444</v>
    </nc>
  </rcc>
  <rcc rId="35854" sId="1">
    <oc r="C19">
      <v>3426</v>
    </oc>
    <nc r="C19">
      <v>3468</v>
    </nc>
  </rcc>
  <rcc rId="35855" sId="1">
    <oc r="C20">
      <v>10897</v>
    </oc>
    <nc r="C20">
      <v>11061</v>
    </nc>
  </rcc>
  <rcc rId="35856" sId="1">
    <oc r="C21">
      <v>13394</v>
    </oc>
    <nc r="C21">
      <v>13591</v>
    </nc>
  </rcc>
  <rcc rId="35857" sId="1">
    <oc r="D18">
      <v>12444</v>
    </oc>
    <nc r="D18"/>
  </rcc>
  <rcc rId="35858" sId="1">
    <oc r="D19">
      <v>3468</v>
    </oc>
    <nc r="D19"/>
  </rcc>
  <rcc rId="35859" sId="1">
    <oc r="D20">
      <v>11061</v>
    </oc>
    <nc r="D20"/>
  </rcc>
  <rcc rId="35860" sId="1">
    <oc r="D21">
      <v>13591</v>
    </oc>
    <nc r="D21"/>
  </rcc>
  <rcc rId="35861" sId="1">
    <oc r="C30">
      <v>4297</v>
    </oc>
    <nc r="C30">
      <v>4361</v>
    </nc>
  </rcc>
  <rcc rId="35862" sId="1">
    <oc r="C31">
      <v>4064</v>
    </oc>
    <nc r="C31">
      <v>4128</v>
    </nc>
  </rcc>
  <rcc rId="35863" sId="1">
    <oc r="C33">
      <v>19702</v>
    </oc>
    <nc r="C33">
      <v>20055</v>
    </nc>
  </rcc>
  <rcc rId="35864" sId="1">
    <oc r="C34">
      <v>14593</v>
    </oc>
    <nc r="C34">
      <v>14822</v>
    </nc>
  </rcc>
  <rfmt sheetId="1" sqref="C35" start="0" length="0">
    <dxf/>
  </rfmt>
  <rcc rId="35865" sId="1">
    <oc r="C36">
      <v>15771</v>
    </oc>
    <nc r="C36">
      <v>15914</v>
    </nc>
  </rcc>
  <rcc rId="35866" sId="1">
    <oc r="C37">
      <v>2659</v>
    </oc>
    <nc r="C37">
      <v>2692</v>
    </nc>
  </rcc>
  <rcc rId="35867" sId="1">
    <oc r="C38">
      <v>29394</v>
    </oc>
    <nc r="C38">
      <v>29777</v>
    </nc>
  </rcc>
  <rcc rId="35868" sId="1">
    <oc r="C39">
      <v>24289</v>
    </oc>
    <nc r="C39">
      <v>24620</v>
    </nc>
  </rcc>
  <rcc rId="35869" sId="1">
    <oc r="D30">
      <v>4361</v>
    </oc>
    <nc r="D30"/>
  </rcc>
  <rcc rId="35870" sId="1">
    <oc r="D31">
      <v>4128</v>
    </oc>
    <nc r="D31"/>
  </rcc>
  <rcc rId="35871" sId="1">
    <oc r="D33">
      <v>20055</v>
    </oc>
    <nc r="D33"/>
  </rcc>
  <rcc rId="35872" sId="1">
    <oc r="D34">
      <v>14822</v>
    </oc>
    <nc r="D34"/>
  </rcc>
  <rcc rId="35873" sId="1">
    <oc r="D36">
      <v>15914</v>
    </oc>
    <nc r="D36"/>
  </rcc>
  <rcc rId="35874" sId="1">
    <oc r="D37">
      <v>2692</v>
    </oc>
    <nc r="D37"/>
  </rcc>
  <rcc rId="35875" sId="1">
    <oc r="D38">
      <v>29777</v>
    </oc>
    <nc r="D38"/>
  </rcc>
  <rcc rId="35876" sId="1">
    <oc r="D39">
      <v>24620</v>
    </oc>
    <nc r="D39"/>
  </rcc>
  <rcc rId="35877" sId="1">
    <oc r="C45">
      <v>13033</v>
    </oc>
    <nc r="C45">
      <v>13191</v>
    </nc>
  </rcc>
  <rcc rId="35878" sId="1">
    <oc r="C46">
      <v>7638</v>
    </oc>
    <nc r="C46">
      <v>7758</v>
    </nc>
  </rcc>
  <rcc rId="35879" sId="1">
    <oc r="C47">
      <v>1490</v>
    </oc>
    <nc r="C47">
      <v>1507</v>
    </nc>
  </rcc>
  <rcc rId="35880" sId="1">
    <oc r="D45">
      <v>13191</v>
    </oc>
    <nc r="D45"/>
  </rcc>
  <rcc rId="35881" sId="1">
    <oc r="D46">
      <v>7758</v>
    </oc>
    <nc r="D46"/>
  </rcc>
  <rcc rId="35882" sId="1">
    <oc r="D47">
      <v>1507</v>
    </oc>
    <nc r="D47"/>
  </rcc>
  <rcc rId="35883" sId="2">
    <oc r="E2" t="inlineStr">
      <is>
        <t>Октябрь</t>
      </is>
    </oc>
    <nc r="E2" t="inlineStr">
      <is>
        <t>Ноябрь</t>
      </is>
    </nc>
  </rcc>
  <rcc rId="35884" sId="2">
    <oc r="D6">
      <v>1235</v>
    </oc>
    <nc r="D6">
      <v>1330</v>
    </nc>
  </rcc>
  <rcc rId="35885" sId="2">
    <oc r="D7">
      <v>23415</v>
    </oc>
    <nc r="D7">
      <v>23605</v>
    </nc>
  </rcc>
  <rcc rId="35886" sId="2">
    <oc r="D8">
      <v>20870</v>
    </oc>
    <nc r="D8">
      <v>21040</v>
    </nc>
  </rcc>
  <rcc rId="35887" sId="2">
    <oc r="D9">
      <v>25995</v>
    </oc>
    <nc r="D9">
      <v>26745</v>
    </nc>
  </rcc>
  <rcc rId="35888" sId="2">
    <oc r="D11">
      <v>27120</v>
    </oc>
    <nc r="D11">
      <v>27245</v>
    </nc>
  </rcc>
  <rcc rId="35889" sId="2">
    <oc r="D12">
      <v>20545</v>
    </oc>
    <nc r="D12">
      <v>20650</v>
    </nc>
  </rcc>
  <rcc rId="35890" sId="2">
    <oc r="D13">
      <v>31605</v>
    </oc>
    <nc r="D13">
      <v>32010</v>
    </nc>
  </rcc>
  <rcc rId="35891" sId="2">
    <oc r="D14">
      <v>21850</v>
    </oc>
    <nc r="D14">
      <v>22050</v>
    </nc>
  </rcc>
  <rcc rId="35892" sId="2">
    <oc r="D15">
      <v>41505</v>
    </oc>
    <nc r="D15">
      <v>41835</v>
    </nc>
  </rcc>
  <rcc rId="35893" sId="2">
    <oc r="D16">
      <v>43530</v>
    </oc>
    <nc r="D16">
      <v>43570</v>
    </nc>
  </rcc>
  <rcc rId="35894" sId="2">
    <oc r="D17">
      <v>35855</v>
    </oc>
    <nc r="D17">
      <v>36375</v>
    </nc>
  </rcc>
  <rcc rId="35895" sId="2">
    <oc r="D18">
      <v>17400</v>
    </oc>
    <nc r="D18">
      <v>17610</v>
    </nc>
  </rcc>
  <rcc rId="35896" sId="2">
    <oc r="D19">
      <v>2755</v>
    </oc>
    <nc r="D19">
      <v>2830</v>
    </nc>
  </rcc>
  <rcc rId="35897" sId="2">
    <oc r="D20">
      <v>2690</v>
    </oc>
    <nc r="D20">
      <v>2790</v>
    </nc>
  </rcc>
  <rcc rId="35898" sId="2">
    <oc r="D21">
      <v>28955</v>
    </oc>
    <nc r="D21">
      <v>29210</v>
    </nc>
  </rcc>
  <rcc rId="35899" sId="2">
    <oc r="D22">
      <v>7550</v>
    </oc>
    <nc r="D22">
      <v>7715</v>
    </nc>
  </rcc>
  <rcc rId="35900" sId="2">
    <oc r="D23">
      <v>985</v>
    </oc>
    <nc r="D23">
      <v>1125</v>
    </nc>
  </rcc>
  <rcc rId="35901" sId="2">
    <oc r="D24">
      <v>8905</v>
    </oc>
    <nc r="D24">
      <v>9140</v>
    </nc>
  </rcc>
  <rcc rId="35902" sId="2">
    <oc r="D25">
      <v>14540</v>
    </oc>
    <nc r="D25">
      <v>14665</v>
    </nc>
  </rcc>
  <rcc rId="35903" sId="2">
    <oc r="D26">
      <v>13685</v>
    </oc>
    <nc r="D26">
      <v>13875</v>
    </nc>
  </rcc>
  <rcc rId="35904" sId="2">
    <oc r="D27">
      <v>50360</v>
    </oc>
    <nc r="D27">
      <v>50455</v>
    </nc>
  </rcc>
  <rcc rId="35905" sId="2">
    <oc r="D28">
      <v>12295</v>
    </oc>
    <nc r="D28">
      <v>12410</v>
    </nc>
  </rcc>
  <rcc rId="35906" sId="2">
    <oc r="D29">
      <v>63670</v>
    </oc>
    <nc r="D29">
      <v>64510</v>
    </nc>
  </rcc>
  <rcc rId="35907" sId="2">
    <oc r="D30">
      <v>8685</v>
    </oc>
    <nc r="D30">
      <v>8865</v>
    </nc>
  </rcc>
  <rcc rId="35908" sId="2">
    <oc r="D31">
      <v>2505</v>
    </oc>
    <nc r="D31">
      <v>2510</v>
    </nc>
  </rcc>
  <rcc rId="35909" sId="2">
    <oc r="D32">
      <v>25945</v>
    </oc>
    <nc r="D32">
      <v>26095</v>
    </nc>
  </rcc>
  <rcc rId="35910" sId="2">
    <oc r="D34">
      <v>48935</v>
    </oc>
    <nc r="D34">
      <v>49330</v>
    </nc>
  </rcc>
  <rcc rId="35911" sId="2">
    <oc r="D35">
      <v>56705</v>
    </oc>
    <nc r="D35">
      <v>56830</v>
    </nc>
  </rcc>
  <rcc rId="35912" sId="2">
    <oc r="D36">
      <v>14645</v>
    </oc>
    <nc r="D36">
      <v>14800</v>
    </nc>
  </rcc>
  <rcc rId="35913" sId="2">
    <oc r="D37">
      <v>36660</v>
    </oc>
    <nc r="D37">
      <v>36965</v>
    </nc>
  </rcc>
  <rcc rId="35914" sId="2">
    <oc r="D38">
      <v>43445</v>
    </oc>
    <nc r="D38">
      <v>43995</v>
    </nc>
  </rcc>
  <rcc rId="35915" sId="2">
    <oc r="D39">
      <v>32335</v>
    </oc>
    <nc r="D39">
      <v>32645</v>
    </nc>
  </rcc>
  <rcc rId="35916" sId="2">
    <oc r="D40">
      <v>30200</v>
    </oc>
    <nc r="D40">
      <v>30445</v>
    </nc>
  </rcc>
  <rcc rId="35917" sId="2">
    <oc r="D41">
      <v>31860</v>
    </oc>
    <nc r="D41">
      <v>32145</v>
    </nc>
  </rcc>
  <rcc rId="35918" sId="2">
    <oc r="D42">
      <v>31395</v>
    </oc>
    <nc r="D42">
      <v>31480</v>
    </nc>
  </rcc>
  <rcc rId="35919" sId="2">
    <oc r="D43">
      <v>6500</v>
    </oc>
    <nc r="D43">
      <v>6630</v>
    </nc>
  </rcc>
  <rcc rId="35920" sId="2">
    <oc r="D44">
      <v>34920</v>
    </oc>
    <nc r="D44">
      <v>35795</v>
    </nc>
  </rcc>
  <rcc rId="35921" sId="2">
    <oc r="D45">
      <v>24625</v>
    </oc>
    <nc r="D45">
      <v>24980</v>
    </nc>
  </rcc>
  <rcc rId="35922" sId="2">
    <oc r="D46">
      <v>43025</v>
    </oc>
    <nc r="D46">
      <v>43405</v>
    </nc>
  </rcc>
  <rcc rId="35923" sId="2">
    <oc r="D47">
      <v>53510</v>
    </oc>
    <nc r="D47">
      <v>53775</v>
    </nc>
  </rcc>
  <rcc rId="35924" sId="2">
    <oc r="D48">
      <v>42130</v>
    </oc>
    <nc r="D48">
      <v>42270</v>
    </nc>
  </rcc>
  <rcc rId="35925" sId="2">
    <oc r="D49">
      <v>89605</v>
    </oc>
    <nc r="D49">
      <v>89825</v>
    </nc>
  </rcc>
  <rcc rId="35926" sId="2">
    <oc r="D50">
      <v>79050</v>
    </oc>
    <nc r="D50">
      <v>79730</v>
    </nc>
  </rcc>
  <rcc rId="35927" sId="2">
    <oc r="D51">
      <v>10220</v>
    </oc>
    <nc r="D51">
      <v>10395</v>
    </nc>
  </rcc>
  <rcc rId="35928" sId="2">
    <oc r="D52">
      <v>11775</v>
    </oc>
    <nc r="D52">
      <v>11890</v>
    </nc>
  </rcc>
  <rcc rId="35929" sId="2">
    <oc r="D53">
      <v>21020</v>
    </oc>
    <nc r="D53">
      <v>21230</v>
    </nc>
  </rcc>
  <rcc rId="35930" sId="2">
    <oc r="D54">
      <v>11850</v>
    </oc>
    <nc r="D54">
      <v>12020</v>
    </nc>
  </rcc>
  <rcc rId="35931" sId="2">
    <oc r="D55">
      <v>45175</v>
    </oc>
    <nc r="D55">
      <v>45295</v>
    </nc>
  </rcc>
  <rcc rId="35932" sId="2">
    <oc r="D56">
      <v>11465</v>
    </oc>
    <nc r="D56">
      <v>11605</v>
    </nc>
  </rcc>
  <rcc rId="35933" sId="2">
    <oc r="D58">
      <v>23790</v>
    </oc>
    <nc r="D58">
      <v>23945</v>
    </nc>
  </rcc>
  <rcc rId="35934" sId="2">
    <oc r="D59">
      <v>23245</v>
    </oc>
    <nc r="D59">
      <v>23425</v>
    </nc>
  </rcc>
  <rcc rId="35935" sId="2">
    <oc r="D60">
      <v>13255</v>
    </oc>
    <nc r="D60">
      <v>13260</v>
    </nc>
  </rcc>
  <rcc rId="35936" sId="2">
    <oc r="D61">
      <v>70965</v>
    </oc>
    <nc r="D61">
      <v>71195</v>
    </nc>
  </rcc>
  <rcc rId="35937" sId="2">
    <oc r="D62">
      <v>14180</v>
    </oc>
    <nc r="D62">
      <v>14375</v>
    </nc>
  </rcc>
  <rcc rId="35938" sId="2">
    <oc r="D63">
      <v>2150</v>
    </oc>
    <nc r="D63">
      <v>2155</v>
    </nc>
  </rcc>
  <rcc rId="35939" sId="2">
    <oc r="D64">
      <v>20500</v>
    </oc>
    <nc r="D64">
      <v>20610</v>
    </nc>
  </rcc>
  <rcc rId="35940" sId="2">
    <oc r="D65">
      <v>67145</v>
    </oc>
    <nc r="D65">
      <v>67665</v>
    </nc>
  </rcc>
  <rcc rId="35941" sId="2">
    <oc r="D66">
      <v>31885</v>
    </oc>
    <nc r="D66">
      <v>32325</v>
    </nc>
  </rcc>
  <rcc rId="35942" sId="2">
    <oc r="D67">
      <v>8030</v>
    </oc>
    <nc r="D67">
      <v>8120</v>
    </nc>
  </rcc>
  <rcc rId="35943" sId="2">
    <oc r="D68">
      <v>27435</v>
    </oc>
    <nc r="D68">
      <v>27725</v>
    </nc>
  </rcc>
  <rcc rId="35944" sId="2">
    <oc r="D69">
      <v>55685</v>
    </oc>
    <nc r="D69">
      <v>56010</v>
    </nc>
  </rcc>
  <rcc rId="35945" sId="2">
    <oc r="D70">
      <v>87215</v>
    </oc>
    <nc r="D70">
      <v>87555</v>
    </nc>
  </rcc>
  <rcc rId="35946" sId="2">
    <oc r="D71">
      <v>37175</v>
    </oc>
    <nc r="D71">
      <v>37290</v>
    </nc>
  </rcc>
  <rcc rId="35947" sId="2">
    <oc r="D72">
      <v>6360</v>
    </oc>
    <nc r="D72">
      <v>6640</v>
    </nc>
  </rcc>
  <rcc rId="35948" sId="2">
    <oc r="D73">
      <v>57795</v>
    </oc>
    <nc r="D73">
      <v>58315</v>
    </nc>
  </rcc>
  <rcc rId="35949" sId="2">
    <oc r="D74">
      <v>9930</v>
    </oc>
    <nc r="D74">
      <v>9990</v>
    </nc>
  </rcc>
  <rcc rId="35950" sId="2">
    <oc r="D76">
      <v>26685</v>
    </oc>
    <nc r="D76">
      <v>26815</v>
    </nc>
  </rcc>
  <rcc rId="35951" sId="2">
    <oc r="D77">
      <v>19390</v>
    </oc>
    <nc r="D77">
      <v>19685</v>
    </nc>
  </rcc>
  <rcc rId="35952" sId="2">
    <oc r="D78">
      <v>37240</v>
    </oc>
    <nc r="D78">
      <v>37745</v>
    </nc>
  </rcc>
  <rcc rId="35953" sId="2">
    <oc r="D79">
      <v>8180</v>
    </oc>
    <nc r="D79">
      <v>8330</v>
    </nc>
  </rcc>
  <rcc rId="35954" sId="2">
    <oc r="D80">
      <v>28625</v>
    </oc>
    <nc r="D80">
      <v>28765</v>
    </nc>
  </rcc>
  <rcc rId="35955" sId="2">
    <oc r="D81">
      <v>10930</v>
    </oc>
    <nc r="D81">
      <v>11115</v>
    </nc>
  </rcc>
  <rcc rId="35956" sId="2">
    <oc r="D83">
      <v>7890</v>
    </oc>
    <nc r="D83">
      <v>7945</v>
    </nc>
  </rcc>
  <rcc rId="35957" sId="2">
    <oc r="D84">
      <v>13035</v>
    </oc>
    <nc r="D84">
      <v>13195</v>
    </nc>
  </rcc>
  <rcc rId="35958" sId="2">
    <oc r="D85">
      <v>9585</v>
    </oc>
    <nc r="D85">
      <v>9745</v>
    </nc>
  </rcc>
  <rcc rId="35959" sId="2">
    <oc r="D86">
      <v>37405</v>
    </oc>
    <nc r="D86">
      <v>37960</v>
    </nc>
  </rcc>
  <rcc rId="35960" sId="2">
    <oc r="D87">
      <v>35915</v>
    </oc>
    <nc r="D87">
      <v>35990</v>
    </nc>
  </rcc>
  <rcc rId="35961" sId="2">
    <oc r="D88">
      <v>19285</v>
    </oc>
    <nc r="D88">
      <v>19375</v>
    </nc>
  </rcc>
  <rcc rId="35962" sId="2">
    <oc r="D89">
      <v>68285</v>
    </oc>
    <nc r="D89">
      <v>68490</v>
    </nc>
  </rcc>
  <rcc rId="35963" sId="2">
    <oc r="D90">
      <v>61315</v>
    </oc>
    <nc r="D90">
      <v>61475</v>
    </nc>
  </rcc>
  <rcc rId="35964" sId="2">
    <oc r="D91">
      <v>14285</v>
    </oc>
    <nc r="D91">
      <v>14500</v>
    </nc>
  </rcc>
  <rcc rId="35965" sId="2">
    <oc r="D92">
      <v>12600</v>
    </oc>
    <nc r="D92">
      <v>12685</v>
    </nc>
  </rcc>
  <rcc rId="35966" sId="2">
    <oc r="D94">
      <v>37630</v>
    </oc>
    <nc r="D94">
      <v>37890</v>
    </nc>
  </rcc>
  <rcc rId="35967" sId="2">
    <oc r="D95">
      <v>14465</v>
    </oc>
    <nc r="D95">
      <v>14750</v>
    </nc>
  </rcc>
  <rcc rId="35968" sId="2">
    <oc r="D96">
      <v>41935</v>
    </oc>
    <nc r="D96">
      <v>42090</v>
    </nc>
  </rcc>
  <rcc rId="35969" sId="2">
    <oc r="D97">
      <v>25365</v>
    </oc>
    <nc r="D97">
      <v>25525</v>
    </nc>
  </rcc>
  <rcc rId="35970" sId="2">
    <oc r="D98">
      <v>11205</v>
    </oc>
    <nc r="D98">
      <v>11445</v>
    </nc>
  </rcc>
  <rcc rId="35971" sId="2">
    <oc r="D99">
      <v>12870</v>
    </oc>
    <nc r="D99">
      <v>12955</v>
    </nc>
  </rcc>
  <rcc rId="35972" sId="2">
    <oc r="D100">
      <v>4950</v>
    </oc>
    <nc r="D100">
      <v>5075</v>
    </nc>
  </rcc>
  <rcc rId="35973" sId="2">
    <oc r="D101">
      <v>14420</v>
    </oc>
    <nc r="D101">
      <v>14685</v>
    </nc>
  </rcc>
  <rcc rId="35974" sId="2">
    <oc r="D102">
      <v>53110</v>
    </oc>
    <nc r="D102">
      <v>53340</v>
    </nc>
  </rcc>
  <rcc rId="35975" sId="2">
    <oc r="D103">
      <v>6575</v>
    </oc>
    <nc r="D103">
      <v>6640</v>
    </nc>
  </rcc>
  <rcc rId="35976" sId="2">
    <oc r="D104">
      <v>23135</v>
    </oc>
    <nc r="D104">
      <v>23295</v>
    </nc>
  </rcc>
  <rcc rId="35977" sId="2">
    <oc r="D105">
      <v>21005</v>
    </oc>
    <nc r="D105">
      <v>21100</v>
    </nc>
  </rcc>
  <rcc rId="35978" sId="2">
    <oc r="D106">
      <v>92965</v>
    </oc>
    <nc r="D106">
      <v>93570</v>
    </nc>
  </rcc>
  <rcc rId="35979" sId="2">
    <oc r="D108">
      <v>30650</v>
    </oc>
    <nc r="D108">
      <v>30845</v>
    </nc>
  </rcc>
  <rcc rId="35980" sId="2">
    <oc r="D109">
      <v>22115</v>
    </oc>
    <nc r="D109">
      <v>22420</v>
    </nc>
  </rcc>
  <rcc rId="35981" sId="2">
    <oc r="D110">
      <v>11335</v>
    </oc>
    <nc r="D110">
      <v>11645</v>
    </nc>
  </rcc>
  <rcc rId="35982" sId="2">
    <oc r="D111">
      <v>24510</v>
    </oc>
    <nc r="D111">
      <v>24740</v>
    </nc>
  </rcc>
  <rcc rId="35983" sId="2">
    <oc r="D112">
      <v>17190</v>
    </oc>
    <nc r="D112">
      <v>17295</v>
    </nc>
  </rcc>
  <rcc rId="35984" sId="2">
    <oc r="D113">
      <v>57265</v>
    </oc>
    <nc r="D113">
      <v>57475</v>
    </nc>
  </rcc>
  <rcc rId="35985" sId="2">
    <oc r="D114">
      <v>16065</v>
    </oc>
    <nc r="D114">
      <v>16235</v>
    </nc>
  </rcc>
  <rcc rId="35986" sId="2">
    <oc r="D115">
      <v>49250</v>
    </oc>
    <nc r="D115">
      <v>49405</v>
    </nc>
  </rcc>
  <rcc rId="35987" sId="2">
    <oc r="D116">
      <v>21205</v>
    </oc>
    <nc r="D116">
      <v>21210</v>
    </nc>
  </rcc>
  <rcc rId="35988" sId="2">
    <oc r="D117">
      <v>8520</v>
    </oc>
    <nc r="D117">
      <v>8645</v>
    </nc>
  </rcc>
  <rcc rId="35989" sId="2">
    <oc r="E6">
      <v>1330</v>
    </oc>
    <nc r="E6"/>
  </rcc>
  <rcc rId="35990" sId="2">
    <oc r="E7">
      <v>23605</v>
    </oc>
    <nc r="E7"/>
  </rcc>
  <rcc rId="35991" sId="2">
    <oc r="E8">
      <v>21040</v>
    </oc>
    <nc r="E8"/>
  </rcc>
  <rcc rId="35992" sId="2">
    <oc r="E9">
      <v>26745</v>
    </oc>
    <nc r="E9"/>
  </rcc>
  <rcc rId="35993" sId="2">
    <oc r="E11">
      <v>27245</v>
    </oc>
    <nc r="E11"/>
  </rcc>
  <rcc rId="35994" sId="2">
    <oc r="E12">
      <v>20650</v>
    </oc>
    <nc r="E12"/>
  </rcc>
  <rcc rId="35995" sId="2">
    <oc r="E13">
      <v>32010</v>
    </oc>
    <nc r="E13"/>
  </rcc>
  <rcc rId="35996" sId="2">
    <oc r="E14">
      <v>22050</v>
    </oc>
    <nc r="E14"/>
  </rcc>
  <rcc rId="35997" sId="2">
    <oc r="E15">
      <v>41835</v>
    </oc>
    <nc r="E15"/>
  </rcc>
  <rcc rId="35998" sId="2">
    <oc r="E16">
      <v>43570</v>
    </oc>
    <nc r="E16"/>
  </rcc>
  <rcc rId="35999" sId="2">
    <oc r="E17">
      <v>36375</v>
    </oc>
    <nc r="E17"/>
  </rcc>
  <rcc rId="36000" sId="2">
    <oc r="E18">
      <v>17610</v>
    </oc>
    <nc r="E18"/>
  </rcc>
  <rcc rId="36001" sId="2">
    <oc r="E19">
      <v>2830</v>
    </oc>
    <nc r="E19"/>
  </rcc>
  <rcc rId="36002" sId="2">
    <oc r="E20">
      <v>2790</v>
    </oc>
    <nc r="E20"/>
  </rcc>
  <rcc rId="36003" sId="2">
    <oc r="E21">
      <v>29210</v>
    </oc>
    <nc r="E21"/>
  </rcc>
  <rcc rId="36004" sId="2">
    <oc r="E22">
      <v>7715</v>
    </oc>
    <nc r="E22"/>
  </rcc>
  <rcc rId="36005" sId="2">
    <oc r="E23">
      <v>1125</v>
    </oc>
    <nc r="E23"/>
  </rcc>
  <rcc rId="36006" sId="2">
    <oc r="E24">
      <v>9140</v>
    </oc>
    <nc r="E24"/>
  </rcc>
  <rcc rId="36007" sId="2">
    <oc r="E25">
      <v>14665</v>
    </oc>
    <nc r="E25"/>
  </rcc>
  <rcc rId="36008" sId="2">
    <oc r="E26">
      <v>13875</v>
    </oc>
    <nc r="E26"/>
  </rcc>
  <rcc rId="36009" sId="2">
    <oc r="E27">
      <v>50455</v>
    </oc>
    <nc r="E27"/>
  </rcc>
  <rcc rId="36010" sId="2">
    <oc r="E28">
      <v>12410</v>
    </oc>
    <nc r="E28"/>
  </rcc>
  <rcc rId="36011" sId="2">
    <oc r="E29">
      <v>64510</v>
    </oc>
    <nc r="E29"/>
  </rcc>
  <rcc rId="36012" sId="2">
    <oc r="E30">
      <v>8865</v>
    </oc>
    <nc r="E30"/>
  </rcc>
  <rcc rId="36013" sId="2">
    <oc r="E31">
      <v>2510</v>
    </oc>
    <nc r="E31"/>
  </rcc>
  <rcc rId="36014" sId="2">
    <oc r="E32">
      <v>26095</v>
    </oc>
    <nc r="E32"/>
  </rcc>
  <rcc rId="36015" sId="2">
    <oc r="E34">
      <v>49330</v>
    </oc>
    <nc r="E34"/>
  </rcc>
  <rcc rId="36016" sId="2">
    <oc r="E35">
      <v>56830</v>
    </oc>
    <nc r="E35"/>
  </rcc>
  <rcc rId="36017" sId="2">
    <oc r="E36">
      <v>14800</v>
    </oc>
    <nc r="E36"/>
  </rcc>
  <rcc rId="36018" sId="2">
    <oc r="E37">
      <v>36965</v>
    </oc>
    <nc r="E37"/>
  </rcc>
  <rcc rId="36019" sId="2">
    <oc r="E38">
      <v>43995</v>
    </oc>
    <nc r="E38"/>
  </rcc>
  <rcc rId="36020" sId="2">
    <oc r="E39">
      <v>32645</v>
    </oc>
    <nc r="E39"/>
  </rcc>
  <rcc rId="36021" sId="2">
    <oc r="E40">
      <v>30445</v>
    </oc>
    <nc r="E40"/>
  </rcc>
  <rcc rId="36022" sId="2">
    <oc r="E41">
      <v>32145</v>
    </oc>
    <nc r="E41"/>
  </rcc>
  <rcc rId="36023" sId="2">
    <oc r="E42">
      <v>31480</v>
    </oc>
    <nc r="E42"/>
  </rcc>
  <rcc rId="36024" sId="2">
    <oc r="E43">
      <v>6630</v>
    </oc>
    <nc r="E43"/>
  </rcc>
  <rcc rId="36025" sId="2">
    <oc r="E44">
      <v>35795</v>
    </oc>
    <nc r="E44"/>
  </rcc>
  <rcc rId="36026" sId="2">
    <oc r="E45">
      <v>24980</v>
    </oc>
    <nc r="E45"/>
  </rcc>
  <rcc rId="36027" sId="2">
    <oc r="E46">
      <v>43405</v>
    </oc>
    <nc r="E46"/>
  </rcc>
  <rcc rId="36028" sId="2">
    <oc r="E47">
      <v>53775</v>
    </oc>
    <nc r="E47"/>
  </rcc>
  <rcc rId="36029" sId="2">
    <oc r="E48">
      <v>42270</v>
    </oc>
    <nc r="E48"/>
  </rcc>
  <rcc rId="36030" sId="2">
    <oc r="E49">
      <v>89825</v>
    </oc>
    <nc r="E49"/>
  </rcc>
  <rcc rId="36031" sId="2">
    <oc r="E50">
      <v>79730</v>
    </oc>
    <nc r="E50"/>
  </rcc>
  <rcc rId="36032" sId="2">
    <oc r="E51">
      <v>10395</v>
    </oc>
    <nc r="E51"/>
  </rcc>
  <rcc rId="36033" sId="2">
    <oc r="E52">
      <v>11890</v>
    </oc>
    <nc r="E52"/>
  </rcc>
  <rcc rId="36034" sId="2">
    <oc r="E53">
      <v>21230</v>
    </oc>
    <nc r="E53"/>
  </rcc>
  <rcc rId="36035" sId="2">
    <oc r="E54">
      <v>12020</v>
    </oc>
    <nc r="E54"/>
  </rcc>
  <rcc rId="36036" sId="2">
    <oc r="E55">
      <v>45295</v>
    </oc>
    <nc r="E55"/>
  </rcc>
  <rcc rId="36037" sId="2">
    <oc r="E56">
      <v>11605</v>
    </oc>
    <nc r="E56"/>
  </rcc>
  <rcc rId="36038" sId="2">
    <oc r="E58">
      <v>23945</v>
    </oc>
    <nc r="E58"/>
  </rcc>
  <rcc rId="36039" sId="2">
    <oc r="E59">
      <v>23425</v>
    </oc>
    <nc r="E59"/>
  </rcc>
  <rcc rId="36040" sId="2">
    <oc r="E60">
      <v>13260</v>
    </oc>
    <nc r="E60"/>
  </rcc>
  <rcc rId="36041" sId="2">
    <oc r="E61">
      <v>71195</v>
    </oc>
    <nc r="E61"/>
  </rcc>
  <rcc rId="36042" sId="2">
    <oc r="E62">
      <v>14375</v>
    </oc>
    <nc r="E62"/>
  </rcc>
  <rcc rId="36043" sId="2">
    <oc r="E63">
      <v>2155</v>
    </oc>
    <nc r="E63"/>
  </rcc>
  <rcc rId="36044" sId="2">
    <oc r="E64">
      <v>20610</v>
    </oc>
    <nc r="E64"/>
  </rcc>
  <rcc rId="36045" sId="2">
    <oc r="E65">
      <v>67665</v>
    </oc>
    <nc r="E65"/>
  </rcc>
  <rcc rId="36046" sId="2">
    <oc r="E66">
      <v>32325</v>
    </oc>
    <nc r="E66"/>
  </rcc>
  <rcc rId="36047" sId="2">
    <oc r="E67">
      <v>8120</v>
    </oc>
    <nc r="E67"/>
  </rcc>
  <rcc rId="36048" sId="2">
    <oc r="E68">
      <v>27725</v>
    </oc>
    <nc r="E68"/>
  </rcc>
  <rcc rId="36049" sId="2">
    <oc r="E69">
      <v>56010</v>
    </oc>
    <nc r="E69"/>
  </rcc>
  <rcc rId="36050" sId="2">
    <oc r="E70">
      <v>87555</v>
    </oc>
    <nc r="E70"/>
  </rcc>
  <rcc rId="36051" sId="2">
    <oc r="E71">
      <v>37290</v>
    </oc>
    <nc r="E71"/>
  </rcc>
  <rcc rId="36052" sId="2">
    <oc r="E72">
      <v>6640</v>
    </oc>
    <nc r="E72"/>
  </rcc>
  <rcc rId="36053" sId="2">
    <oc r="E73">
      <v>58315</v>
    </oc>
    <nc r="E73"/>
  </rcc>
  <rcc rId="36054" sId="2">
    <oc r="E74">
      <v>9990</v>
    </oc>
    <nc r="E74"/>
  </rcc>
  <rcc rId="36055" sId="2">
    <oc r="E75">
      <v>275</v>
    </oc>
    <nc r="E75"/>
  </rcc>
  <rcc rId="36056" sId="2">
    <oc r="E76">
      <v>26815</v>
    </oc>
    <nc r="E76"/>
  </rcc>
  <rcc rId="36057" sId="2">
    <oc r="E77">
      <v>19685</v>
    </oc>
    <nc r="E77"/>
  </rcc>
  <rcc rId="36058" sId="2">
    <oc r="E78">
      <v>37745</v>
    </oc>
    <nc r="E78"/>
  </rcc>
  <rcc rId="36059" sId="2">
    <oc r="E79">
      <v>8330</v>
    </oc>
    <nc r="E79"/>
  </rcc>
  <rcc rId="36060" sId="2">
    <oc r="E80">
      <v>28765</v>
    </oc>
    <nc r="E80"/>
  </rcc>
  <rcc rId="36061" sId="2">
    <oc r="E81">
      <v>11115</v>
    </oc>
    <nc r="E81"/>
  </rcc>
  <rcc rId="36062" sId="2">
    <oc r="E83">
      <v>7945</v>
    </oc>
    <nc r="E83"/>
  </rcc>
  <rcc rId="36063" sId="2">
    <oc r="E84">
      <v>13195</v>
    </oc>
    <nc r="E84"/>
  </rcc>
  <rcc rId="36064" sId="2">
    <oc r="E85">
      <v>9745</v>
    </oc>
    <nc r="E85"/>
  </rcc>
  <rcc rId="36065" sId="2">
    <oc r="E86">
      <v>37960</v>
    </oc>
    <nc r="E86"/>
  </rcc>
  <rcc rId="36066" sId="2">
    <oc r="E87">
      <v>35990</v>
    </oc>
    <nc r="E87"/>
  </rcc>
  <rcc rId="36067" sId="2">
    <oc r="E88">
      <v>19375</v>
    </oc>
    <nc r="E88"/>
  </rcc>
  <rcc rId="36068" sId="2">
    <oc r="E89">
      <v>68490</v>
    </oc>
    <nc r="E89"/>
  </rcc>
  <rcc rId="36069" sId="2">
    <oc r="E90">
      <v>61475</v>
    </oc>
    <nc r="E90"/>
  </rcc>
  <rcc rId="36070" sId="2">
    <oc r="E91">
      <v>14500</v>
    </oc>
    <nc r="E91"/>
  </rcc>
  <rcc rId="36071" sId="2">
    <oc r="E92">
      <v>12685</v>
    </oc>
    <nc r="E92"/>
  </rcc>
  <rcc rId="36072" sId="2">
    <oc r="E93">
      <v>730</v>
    </oc>
    <nc r="E93"/>
  </rcc>
  <rcc rId="36073" sId="2">
    <oc r="E94">
      <v>37890</v>
    </oc>
    <nc r="E94"/>
  </rcc>
  <rcc rId="36074" sId="2">
    <oc r="E95">
      <v>14750</v>
    </oc>
    <nc r="E95"/>
  </rcc>
  <rcc rId="36075" sId="2">
    <oc r="E96">
      <v>42090</v>
    </oc>
    <nc r="E96"/>
  </rcc>
  <rcc rId="36076" sId="2">
    <oc r="E97">
      <v>25525</v>
    </oc>
    <nc r="E97"/>
  </rcc>
  <rcc rId="36077" sId="2">
    <oc r="E98">
      <v>11445</v>
    </oc>
    <nc r="E98"/>
  </rcc>
  <rcc rId="36078" sId="2">
    <oc r="E99">
      <v>12955</v>
    </oc>
    <nc r="E99"/>
  </rcc>
  <rcc rId="36079" sId="2">
    <oc r="E100">
      <v>5075</v>
    </oc>
    <nc r="E100"/>
  </rcc>
  <rcc rId="36080" sId="2">
    <oc r="E101">
      <v>14685</v>
    </oc>
    <nc r="E101"/>
  </rcc>
  <rcc rId="36081" sId="2">
    <oc r="E102">
      <v>53340</v>
    </oc>
    <nc r="E102"/>
  </rcc>
  <rcc rId="36082" sId="2">
    <oc r="E103">
      <v>6640</v>
    </oc>
    <nc r="E103"/>
  </rcc>
  <rcc rId="36083" sId="2">
    <oc r="E104">
      <v>23295</v>
    </oc>
    <nc r="E104"/>
  </rcc>
  <rcc rId="36084" sId="2">
    <oc r="E105">
      <v>21100</v>
    </oc>
    <nc r="E105"/>
  </rcc>
  <rcc rId="36085" sId="2">
    <oc r="E106">
      <v>93570</v>
    </oc>
    <nc r="E106"/>
  </rcc>
  <rcc rId="36086" sId="2">
    <oc r="E107">
      <v>11055</v>
    </oc>
    <nc r="E107"/>
  </rcc>
  <rcc rId="36087" sId="2">
    <oc r="E108">
      <v>30845</v>
    </oc>
    <nc r="E108"/>
  </rcc>
  <rcc rId="36088" sId="2">
    <oc r="E109">
      <v>22420</v>
    </oc>
    <nc r="E109"/>
  </rcc>
  <rcc rId="36089" sId="2">
    <oc r="E110">
      <v>11645</v>
    </oc>
    <nc r="E110"/>
  </rcc>
  <rcc rId="36090" sId="2">
    <oc r="E111">
      <v>24740</v>
    </oc>
    <nc r="E111"/>
  </rcc>
  <rcc rId="36091" sId="2">
    <oc r="E112">
      <v>17295</v>
    </oc>
    <nc r="E112"/>
  </rcc>
  <rcc rId="36092" sId="2">
    <oc r="E113">
      <v>57475</v>
    </oc>
    <nc r="E113"/>
  </rcc>
  <rcc rId="36093" sId="2">
    <oc r="E114">
      <v>16235</v>
    </oc>
    <nc r="E114"/>
  </rcc>
  <rcc rId="36094" sId="2">
    <oc r="E115">
      <v>49405</v>
    </oc>
    <nc r="E115"/>
  </rcc>
  <rcc rId="36095" sId="2">
    <oc r="E116">
      <v>21210</v>
    </oc>
    <nc r="E116"/>
  </rcc>
  <rcc rId="36096" sId="2">
    <oc r="E117">
      <v>8645</v>
    </oc>
    <nc r="E117"/>
  </rcc>
  <rcc rId="36097" sId="3">
    <oc r="E2" t="inlineStr">
      <is>
        <t>Октябрь</t>
      </is>
    </oc>
    <nc r="E2" t="inlineStr">
      <is>
        <t>Ноябрь</t>
      </is>
    </nc>
  </rcc>
  <rcc rId="36098" sId="3">
    <oc r="D7">
      <v>13580</v>
    </oc>
    <nc r="D7">
      <v>13630</v>
    </nc>
  </rcc>
  <rcc rId="36099" sId="3">
    <oc r="D8">
      <v>870</v>
    </oc>
    <nc r="D8">
      <v>920</v>
    </nc>
  </rcc>
  <rcc rId="36100" sId="3">
    <oc r="D9">
      <v>15370</v>
    </oc>
    <nc r="D9">
      <v>15480</v>
    </nc>
  </rcc>
  <rcc rId="36101" sId="3">
    <oc r="D10">
      <v>14200</v>
    </oc>
    <nc r="D10">
      <v>14420</v>
    </nc>
  </rcc>
  <rcc rId="36102" sId="3">
    <oc r="D12">
      <v>29157</v>
    </oc>
    <nc r="D12">
      <v>29280</v>
    </nc>
  </rcc>
  <rcc rId="36103" sId="3">
    <oc r="D13">
      <v>11575</v>
    </oc>
    <nc r="D13">
      <v>11790</v>
    </nc>
  </rcc>
  <rcc rId="36104" sId="3">
    <oc r="D14">
      <v>19030</v>
    </oc>
    <nc r="D14">
      <v>19220</v>
    </nc>
  </rcc>
  <rcc rId="36105" sId="3">
    <oc r="D15">
      <v>4315</v>
    </oc>
    <nc r="D15">
      <v>4585</v>
    </nc>
  </rcc>
  <rcc rId="36106" sId="3">
    <oc r="D16">
      <v>77650</v>
    </oc>
    <nc r="D16">
      <v>77845</v>
    </nc>
  </rcc>
  <rcc rId="36107" sId="3">
    <oc r="D17">
      <v>41345</v>
    </oc>
    <nc r="D17">
      <v>41800</v>
    </nc>
  </rcc>
  <rcc rId="36108" sId="3">
    <oc r="D18">
      <v>15675</v>
    </oc>
    <nc r="D18">
      <v>15870</v>
    </nc>
  </rcc>
  <rcc rId="36109" sId="3">
    <oc r="D19">
      <v>155680</v>
    </oc>
    <nc r="D19">
      <v>156610</v>
    </nc>
  </rcc>
  <rcc rId="36110" sId="3">
    <oc r="D20">
      <v>6100</v>
    </oc>
    <nc r="D20">
      <v>6145</v>
    </nc>
  </rcc>
  <rcc rId="36111" sId="3">
    <oc r="D21">
      <v>13900</v>
    </oc>
    <nc r="D21">
      <v>14135</v>
    </nc>
  </rcc>
  <rcc rId="36112" sId="3">
    <oc r="D22">
      <v>13345</v>
    </oc>
    <nc r="D22">
      <v>13465</v>
    </nc>
  </rcc>
  <rcc rId="36113" sId="3">
    <oc r="D23">
      <v>38360</v>
    </oc>
    <nc r="D23">
      <v>38510</v>
    </nc>
  </rcc>
  <rcc rId="36114" sId="3">
    <oc r="D24">
      <v>53965</v>
    </oc>
    <nc r="D24">
      <v>54105</v>
    </nc>
  </rcc>
  <rcc rId="36115" sId="3">
    <oc r="D25">
      <v>12100</v>
    </oc>
    <nc r="D25">
      <v>12165</v>
    </nc>
  </rcc>
  <rcc rId="36116" sId="3">
    <oc r="D27">
      <v>36060</v>
    </oc>
    <nc r="D27">
      <v>37265</v>
    </nc>
  </rcc>
  <rcc rId="36117" sId="3">
    <oc r="D28">
      <v>32135</v>
    </oc>
    <nc r="D28">
      <v>32330</v>
    </nc>
  </rcc>
  <rcc rId="36118" sId="3">
    <oc r="D29">
      <v>32680</v>
    </oc>
    <nc r="D29">
      <v>32910</v>
    </nc>
  </rcc>
  <rcc rId="36119" sId="3">
    <oc r="D30">
      <v>31610</v>
    </oc>
    <nc r="D30">
      <v>31995</v>
    </nc>
  </rcc>
  <rcc rId="36120" sId="3">
    <oc r="D31">
      <v>65260</v>
    </oc>
    <nc r="D31">
      <v>65855</v>
    </nc>
  </rcc>
  <rcc rId="36121" sId="3">
    <oc r="E7">
      <v>13630</v>
    </oc>
    <nc r="E7"/>
  </rcc>
  <rcc rId="36122" sId="3">
    <oc r="E8">
      <v>920</v>
    </oc>
    <nc r="E8"/>
  </rcc>
  <rcc rId="36123" sId="3">
    <oc r="E9">
      <v>15480</v>
    </oc>
    <nc r="E9"/>
  </rcc>
  <rcc rId="36124" sId="3">
    <oc r="E10">
      <v>14420</v>
    </oc>
    <nc r="E10"/>
  </rcc>
  <rcc rId="36125" sId="3">
    <oc r="E11">
      <v>930</v>
    </oc>
    <nc r="E11"/>
  </rcc>
  <rcc rId="36126" sId="3">
    <oc r="E12">
      <v>29280</v>
    </oc>
    <nc r="E12"/>
  </rcc>
  <rcc rId="36127" sId="3">
    <oc r="E13">
      <v>11790</v>
    </oc>
    <nc r="E13"/>
  </rcc>
  <rcc rId="36128" sId="3">
    <oc r="E14">
      <v>19220</v>
    </oc>
    <nc r="E14"/>
  </rcc>
  <rcc rId="36129" sId="3">
    <oc r="E15">
      <v>4585</v>
    </oc>
    <nc r="E15"/>
  </rcc>
  <rcc rId="36130" sId="3">
    <oc r="E16">
      <v>77845</v>
    </oc>
    <nc r="E16"/>
  </rcc>
  <rcc rId="36131" sId="3">
    <oc r="E17">
      <v>41800</v>
    </oc>
    <nc r="E17"/>
  </rcc>
  <rcc rId="36132" sId="3">
    <oc r="E18">
      <v>15870</v>
    </oc>
    <nc r="E18"/>
  </rcc>
  <rcc rId="36133" sId="3">
    <oc r="E19">
      <v>156610</v>
    </oc>
    <nc r="E19"/>
  </rcc>
  <rcc rId="36134" sId="3">
    <oc r="E20">
      <v>6145</v>
    </oc>
    <nc r="E20"/>
  </rcc>
  <rcc rId="36135" sId="3">
    <oc r="E21">
      <v>14135</v>
    </oc>
    <nc r="E21"/>
  </rcc>
  <rcc rId="36136" sId="3">
    <oc r="E22">
      <v>13465</v>
    </oc>
    <nc r="E22"/>
  </rcc>
  <rcc rId="36137" sId="3">
    <oc r="E23">
      <v>38510</v>
    </oc>
    <nc r="E23"/>
  </rcc>
  <rcc rId="36138" sId="3">
    <oc r="E24">
      <v>54105</v>
    </oc>
    <nc r="E24"/>
  </rcc>
  <rcc rId="36139" sId="3">
    <oc r="E25">
      <v>12165</v>
    </oc>
    <nc r="E25"/>
  </rcc>
  <rcc rId="36140" sId="3">
    <oc r="E26">
      <v>15</v>
    </oc>
    <nc r="E26"/>
  </rcc>
  <rcc rId="36141" sId="3">
    <oc r="E27">
      <v>37265</v>
    </oc>
    <nc r="E27"/>
  </rcc>
  <rcc rId="36142" sId="3">
    <oc r="E28">
      <v>32330</v>
    </oc>
    <nc r="E28"/>
  </rcc>
  <rcc rId="36143" sId="3">
    <oc r="E29">
      <v>32910</v>
    </oc>
    <nc r="E29"/>
  </rcc>
  <rcc rId="36144" sId="3">
    <oc r="E30">
      <v>31995</v>
    </oc>
    <nc r="E30"/>
  </rcc>
  <rcc rId="36145" sId="3">
    <oc r="E31">
      <v>65855</v>
    </oc>
    <nc r="E31"/>
  </rcc>
  <rcc rId="36146" sId="4">
    <oc r="E2" t="inlineStr">
      <is>
        <t>Октябрь</t>
      </is>
    </oc>
    <nc r="E2" t="inlineStr">
      <is>
        <t>Ноябрь</t>
      </is>
    </nc>
  </rcc>
  <rcc rId="36147" sId="4">
    <oc r="D7">
      <v>8315</v>
    </oc>
    <nc r="D7">
      <v>8355</v>
    </nc>
  </rcc>
  <rcc rId="36148" sId="4">
    <oc r="D8">
      <v>52835</v>
    </oc>
    <nc r="D8">
      <v>53105</v>
    </nc>
  </rcc>
  <rcc rId="36149" sId="4">
    <oc r="D9">
      <v>5995</v>
    </oc>
    <nc r="D9">
      <v>6230</v>
    </nc>
  </rcc>
  <rcc rId="36150" sId="4">
    <oc r="D10">
      <v>23440</v>
    </oc>
    <nc r="D10">
      <v>23765</v>
    </nc>
  </rcc>
  <rcc rId="36151" sId="4">
    <oc r="D11">
      <v>13850</v>
    </oc>
    <nc r="D11">
      <v>13985</v>
    </nc>
  </rcc>
  <rcc rId="36152" sId="4">
    <oc r="D12">
      <v>46360</v>
    </oc>
    <nc r="D12">
      <v>46530</v>
    </nc>
  </rcc>
  <rcc rId="36153" sId="4">
    <oc r="D13">
      <v>17580</v>
    </oc>
    <nc r="D13">
      <v>17725</v>
    </nc>
  </rcc>
  <rcc rId="36154" sId="4">
    <oc r="D14">
      <v>9600</v>
    </oc>
    <nc r="D14">
      <v>9635</v>
    </nc>
  </rcc>
  <rcc rId="36155" sId="4">
    <oc r="D15">
      <v>28005</v>
    </oc>
    <nc r="D15">
      <v>28345</v>
    </nc>
  </rcc>
  <rcc rId="36156" sId="4">
    <oc r="D16">
      <v>29110</v>
    </oc>
    <nc r="D16">
      <v>29800</v>
    </nc>
  </rcc>
  <rcc rId="36157" sId="4">
    <oc r="D17">
      <v>31060</v>
    </oc>
    <nc r="D17">
      <v>31365</v>
    </nc>
  </rcc>
  <rcc rId="36158" sId="4">
    <oc r="D18">
      <v>33685</v>
    </oc>
    <nc r="D18">
      <v>34020</v>
    </nc>
  </rcc>
  <rcc rId="36159" sId="4">
    <oc r="D19">
      <v>54080</v>
    </oc>
    <nc r="D19">
      <v>54370</v>
    </nc>
  </rcc>
  <rcc rId="36160" sId="4">
    <oc r="D20">
      <v>4460</v>
    </oc>
    <nc r="D20">
      <v>4560</v>
    </nc>
  </rcc>
  <rcc rId="36161" sId="4">
    <oc r="D21">
      <v>9140</v>
    </oc>
    <nc r="D21">
      <v>9355</v>
    </nc>
  </rcc>
  <rcc rId="36162" sId="4">
    <oc r="D22">
      <v>22630</v>
    </oc>
    <nc r="D22">
      <v>22810</v>
    </nc>
  </rcc>
  <rcc rId="36163" sId="4">
    <oc r="D23">
      <v>49290</v>
    </oc>
    <nc r="D23">
      <v>49370</v>
    </nc>
  </rcc>
  <rcc rId="36164" sId="4">
    <oc r="D24">
      <v>30760</v>
    </oc>
    <nc r="D24">
      <v>31135</v>
    </nc>
  </rcc>
  <rcc rId="36165" sId="4">
    <oc r="D25">
      <v>34890</v>
    </oc>
    <nc r="D25">
      <v>35145</v>
    </nc>
  </rcc>
  <rcc rId="36166" sId="4">
    <oc r="D26">
      <v>17095</v>
    </oc>
    <nc r="D26">
      <v>17320</v>
    </nc>
  </rcc>
  <rcc rId="36167" sId="4">
    <oc r="D27">
      <v>15505</v>
    </oc>
    <nc r="D27">
      <v>15665</v>
    </nc>
  </rcc>
  <rcc rId="36168" sId="4">
    <oc r="D28">
      <v>58210</v>
    </oc>
    <nc r="D28">
      <v>58400</v>
    </nc>
  </rcc>
  <rcc rId="36169" sId="4">
    <oc r="D29">
      <v>34635</v>
    </oc>
    <nc r="D29">
      <v>34825</v>
    </nc>
  </rcc>
  <rcc rId="36170" sId="4">
    <oc r="D31">
      <v>22150</v>
    </oc>
    <nc r="D31">
      <v>22300</v>
    </nc>
  </rcc>
  <rcc rId="36171" sId="4">
    <oc r="D32">
      <v>30260</v>
    </oc>
    <nc r="D32">
      <v>30560</v>
    </nc>
  </rcc>
  <rcc rId="36172" sId="4">
    <oc r="D33">
      <v>38545</v>
    </oc>
    <nc r="D33">
      <v>38690</v>
    </nc>
  </rcc>
  <rcc rId="36173" sId="4">
    <oc r="D34">
      <v>19585</v>
    </oc>
    <nc r="D34">
      <v>19895</v>
    </nc>
  </rcc>
  <rcc rId="36174" sId="4">
    <oc r="D35">
      <v>11855</v>
    </oc>
    <nc r="D35">
      <v>11860</v>
    </nc>
  </rcc>
  <rcc rId="36175" sId="4">
    <oc r="D36">
      <v>49200</v>
    </oc>
    <nc r="D36">
      <v>49675</v>
    </nc>
  </rcc>
  <rcc rId="36176" sId="4">
    <oc r="D37">
      <v>39115</v>
    </oc>
    <nc r="D37">
      <v>39350</v>
    </nc>
  </rcc>
  <rcc rId="36177" sId="4">
    <oc r="D38">
      <v>12535</v>
    </oc>
    <nc r="D38">
      <v>12735</v>
    </nc>
  </rcc>
  <rcc rId="36178" sId="4">
    <oc r="D39">
      <v>42645</v>
    </oc>
    <nc r="D39">
      <v>42705</v>
    </nc>
  </rcc>
  <rcc rId="36179" sId="4">
    <oc r="D40">
      <v>37915</v>
    </oc>
    <nc r="D40">
      <v>38100</v>
    </nc>
  </rcc>
  <rcc rId="36180" sId="4">
    <oc r="D41">
      <v>4310</v>
    </oc>
    <nc r="D41">
      <v>4605</v>
    </nc>
  </rcc>
  <rcc rId="36181" sId="4">
    <oc r="D42">
      <v>101295</v>
    </oc>
    <nc r="D42">
      <v>101510</v>
    </nc>
  </rcc>
  <rcc rId="36182" sId="4">
    <oc r="D43">
      <v>10025</v>
    </oc>
    <nc r="D43">
      <v>10295</v>
    </nc>
  </rcc>
  <rcc rId="36183" sId="4">
    <oc r="D44">
      <v>2455</v>
    </oc>
    <nc r="D44">
      <v>2625</v>
    </nc>
  </rcc>
  <rcc rId="36184" sId="4">
    <oc r="D45">
      <v>88130</v>
    </oc>
    <nc r="D45">
      <v>88365</v>
    </nc>
  </rcc>
  <rcc rId="36185" sId="4">
    <oc r="D46">
      <v>9160</v>
    </oc>
    <nc r="D46">
      <v>9290</v>
    </nc>
  </rcc>
  <rcc rId="36186" sId="4">
    <oc r="D47">
      <v>11640</v>
    </oc>
    <nc r="D47">
      <v>11755</v>
    </nc>
  </rcc>
  <rcc rId="36187" sId="4">
    <oc r="D48">
      <v>54785</v>
    </oc>
    <nc r="D48">
      <v>54790</v>
    </nc>
  </rcc>
  <rcc rId="36188" sId="4">
    <oc r="D49">
      <v>14900</v>
    </oc>
    <nc r="D49">
      <v>15030</v>
    </nc>
  </rcc>
  <rcc rId="36189" sId="4">
    <oc r="D50">
      <v>32325</v>
    </oc>
    <nc r="D50">
      <v>32510</v>
    </nc>
  </rcc>
  <rcc rId="36190" sId="4">
    <oc r="D51">
      <v>16020</v>
    </oc>
    <nc r="D51">
      <v>16265</v>
    </nc>
  </rcc>
  <rcc rId="36191" sId="4">
    <oc r="D52">
      <v>9925</v>
    </oc>
    <nc r="D52">
      <v>10005</v>
    </nc>
  </rcc>
  <rcc rId="36192" sId="4">
    <oc r="D53">
      <v>20010</v>
    </oc>
    <nc r="D53">
      <v>20165</v>
    </nc>
  </rcc>
  <rcc rId="36193" sId="4">
    <oc r="D54">
      <v>6070</v>
    </oc>
    <nc r="D54">
      <v>6145</v>
    </nc>
  </rcc>
  <rcc rId="36194" sId="4">
    <oc r="D55">
      <v>54645</v>
    </oc>
    <nc r="D55">
      <v>55030</v>
    </nc>
  </rcc>
  <rcc rId="36195" sId="4">
    <oc r="D56">
      <v>51930</v>
    </oc>
    <nc r="D56">
      <v>52640</v>
    </nc>
  </rcc>
  <rcc rId="36196" sId="4">
    <oc r="D57">
      <v>5865</v>
    </oc>
    <nc r="D57">
      <v>5970</v>
    </nc>
  </rcc>
  <rcc rId="36197" sId="4">
    <oc r="D58">
      <v>29150</v>
    </oc>
    <nc r="D58">
      <v>29410</v>
    </nc>
  </rcc>
  <rcc rId="36198" sId="4">
    <oc r="D59">
      <v>13320</v>
    </oc>
    <nc r="D59">
      <v>13505</v>
    </nc>
  </rcc>
  <rcc rId="36199" sId="4">
    <oc r="E7">
      <v>8355</v>
    </oc>
    <nc r="E7"/>
  </rcc>
  <rcc rId="36200" sId="4">
    <oc r="E8">
      <v>53105</v>
    </oc>
    <nc r="E8"/>
  </rcc>
  <rcc rId="36201" sId="4">
    <oc r="E9">
      <v>6230</v>
    </oc>
    <nc r="E9"/>
  </rcc>
  <rcc rId="36202" sId="4">
    <oc r="E10">
      <v>23765</v>
    </oc>
    <nc r="E10"/>
  </rcc>
  <rcc rId="36203" sId="4">
    <oc r="E11">
      <v>13985</v>
    </oc>
    <nc r="E11"/>
  </rcc>
  <rcc rId="36204" sId="4">
    <oc r="E12">
      <v>46530</v>
    </oc>
    <nc r="E12"/>
  </rcc>
  <rcc rId="36205" sId="4">
    <oc r="E13">
      <v>17725</v>
    </oc>
    <nc r="E13"/>
  </rcc>
  <rcc rId="36206" sId="4">
    <oc r="E14">
      <v>9635</v>
    </oc>
    <nc r="E14"/>
  </rcc>
  <rcc rId="36207" sId="4">
    <oc r="E15">
      <v>28345</v>
    </oc>
    <nc r="E15"/>
  </rcc>
  <rcc rId="36208" sId="4">
    <oc r="E16">
      <v>29800</v>
    </oc>
    <nc r="E16"/>
  </rcc>
  <rcc rId="36209" sId="4">
    <oc r="E17">
      <v>31365</v>
    </oc>
    <nc r="E17"/>
  </rcc>
  <rcc rId="36210" sId="4">
    <oc r="E18">
      <v>34020</v>
    </oc>
    <nc r="E18"/>
  </rcc>
  <rcc rId="36211" sId="4">
    <oc r="E19">
      <v>54370</v>
    </oc>
    <nc r="E19"/>
  </rcc>
  <rcc rId="36212" sId="4">
    <oc r="E20">
      <v>4560</v>
    </oc>
    <nc r="E20"/>
  </rcc>
  <rcc rId="36213" sId="4">
    <oc r="E21">
      <v>9355</v>
    </oc>
    <nc r="E21"/>
  </rcc>
  <rcc rId="36214" sId="4">
    <oc r="E22">
      <v>22810</v>
    </oc>
    <nc r="E22"/>
  </rcc>
  <rcc rId="36215" sId="4">
    <oc r="E23">
      <v>49370</v>
    </oc>
    <nc r="E23"/>
  </rcc>
  <rcc rId="36216" sId="4">
    <oc r="E24">
      <v>31135</v>
    </oc>
    <nc r="E24"/>
  </rcc>
  <rcc rId="36217" sId="4">
    <oc r="E25">
      <v>35145</v>
    </oc>
    <nc r="E25"/>
  </rcc>
  <rcc rId="36218" sId="4">
    <oc r="E26">
      <v>17320</v>
    </oc>
    <nc r="E26"/>
  </rcc>
  <rcc rId="36219" sId="4">
    <oc r="E27">
      <v>15665</v>
    </oc>
    <nc r="E27"/>
  </rcc>
  <rcc rId="36220" sId="4">
    <oc r="E28">
      <v>58400</v>
    </oc>
    <nc r="E28"/>
  </rcc>
  <rcc rId="36221" sId="4">
    <oc r="E29">
      <v>34825</v>
    </oc>
    <nc r="E29"/>
  </rcc>
  <rcc rId="36222" sId="4">
    <oc r="E31">
      <v>22300</v>
    </oc>
    <nc r="E31"/>
  </rcc>
  <rcc rId="36223" sId="4">
    <oc r="E32">
      <v>30560</v>
    </oc>
    <nc r="E32"/>
  </rcc>
  <rcc rId="36224" sId="4">
    <oc r="E33">
      <v>38690</v>
    </oc>
    <nc r="E33"/>
  </rcc>
  <rcc rId="36225" sId="4">
    <oc r="E34">
      <v>19895</v>
    </oc>
    <nc r="E34"/>
  </rcc>
  <rcc rId="36226" sId="4">
    <oc r="E35">
      <v>11860</v>
    </oc>
    <nc r="E35"/>
  </rcc>
  <rcc rId="36227" sId="4">
    <oc r="E36">
      <v>49675</v>
    </oc>
    <nc r="E36"/>
  </rcc>
  <rcc rId="36228" sId="4">
    <oc r="E37">
      <v>39350</v>
    </oc>
    <nc r="E37"/>
  </rcc>
  <rcc rId="36229" sId="4">
    <oc r="E38">
      <v>12735</v>
    </oc>
    <nc r="E38"/>
  </rcc>
  <rcc rId="36230" sId="4">
    <oc r="E39">
      <v>42705</v>
    </oc>
    <nc r="E39"/>
  </rcc>
  <rcc rId="36231" sId="4">
    <oc r="E40">
      <v>38100</v>
    </oc>
    <nc r="E40"/>
  </rcc>
  <rcc rId="36232" sId="4">
    <oc r="E41">
      <v>4605</v>
    </oc>
    <nc r="E41"/>
  </rcc>
  <rcc rId="36233" sId="4">
    <oc r="E42">
      <v>101510</v>
    </oc>
    <nc r="E42"/>
  </rcc>
  <rcc rId="36234" sId="4">
    <oc r="E43">
      <v>10295</v>
    </oc>
    <nc r="E43"/>
  </rcc>
  <rcc rId="36235" sId="4">
    <oc r="E44">
      <v>2625</v>
    </oc>
    <nc r="E44"/>
  </rcc>
  <rcc rId="36236" sId="4">
    <oc r="E45">
      <v>88365</v>
    </oc>
    <nc r="E45"/>
  </rcc>
  <rcc rId="36237" sId="4">
    <oc r="E46">
      <v>9290</v>
    </oc>
    <nc r="E46"/>
  </rcc>
  <rcc rId="36238" sId="4">
    <oc r="E47">
      <v>11755</v>
    </oc>
    <nc r="E47"/>
  </rcc>
  <rcc rId="36239" sId="4">
    <oc r="E48">
      <v>54790</v>
    </oc>
    <nc r="E48"/>
  </rcc>
  <rcc rId="36240" sId="4">
    <oc r="E49">
      <v>15030</v>
    </oc>
    <nc r="E49"/>
  </rcc>
  <rcc rId="36241" sId="4">
    <oc r="E50">
      <v>32510</v>
    </oc>
    <nc r="E50"/>
  </rcc>
  <rcc rId="36242" sId="4">
    <oc r="E51">
      <v>16265</v>
    </oc>
    <nc r="E51"/>
  </rcc>
  <rcc rId="36243" sId="4">
    <oc r="E52">
      <v>10005</v>
    </oc>
    <nc r="E52"/>
  </rcc>
  <rcc rId="36244" sId="4">
    <oc r="E53">
      <v>20165</v>
    </oc>
    <nc r="E53"/>
  </rcc>
  <rcc rId="36245" sId="4">
    <oc r="E54">
      <v>6145</v>
    </oc>
    <nc r="E54"/>
  </rcc>
  <rcc rId="36246" sId="4">
    <oc r="E55">
      <v>55030</v>
    </oc>
    <nc r="E55"/>
  </rcc>
  <rcc rId="36247" sId="4">
    <oc r="E56">
      <v>52640</v>
    </oc>
    <nc r="E56"/>
  </rcc>
  <rcc rId="36248" sId="4">
    <oc r="E57">
      <v>5970</v>
    </oc>
    <nc r="E57"/>
  </rcc>
  <rcc rId="36249" sId="4">
    <oc r="E58">
      <v>29410</v>
    </oc>
    <nc r="E58"/>
  </rcc>
  <rcc rId="36250" sId="4">
    <oc r="E59">
      <v>13505</v>
    </oc>
    <nc r="E59"/>
  </rcc>
  <rcc rId="36251" sId="5">
    <oc r="E2" t="inlineStr">
      <is>
        <t>Октябрь</t>
      </is>
    </oc>
    <nc r="E2" t="inlineStr">
      <is>
        <t>Ноябрь</t>
      </is>
    </nc>
  </rcc>
  <rcc rId="36252" sId="5">
    <oc r="D6">
      <v>14360</v>
    </oc>
    <nc r="D6">
      <v>14585</v>
    </nc>
  </rcc>
  <rcc rId="36253" sId="5">
    <oc r="D7">
      <v>5775</v>
    </oc>
    <nc r="D7">
      <v>5810</v>
    </nc>
  </rcc>
  <rcc rId="36254" sId="5">
    <oc r="D8">
      <v>17080</v>
    </oc>
    <nc r="D8">
      <v>17720</v>
    </nc>
  </rcc>
  <rcc rId="36255" sId="5">
    <oc r="D9">
      <v>11455</v>
    </oc>
    <nc r="D9">
      <v>11770</v>
    </nc>
  </rcc>
  <rcc rId="36256" sId="5">
    <oc r="D10">
      <v>21135</v>
    </oc>
    <nc r="D10">
      <v>21410</v>
    </nc>
  </rcc>
  <rcc rId="36257" sId="5">
    <oc r="D11">
      <v>45710</v>
    </oc>
    <nc r="D11">
      <v>45750</v>
    </nc>
  </rcc>
  <rcc rId="36258" sId="5">
    <oc r="D12">
      <v>21170</v>
    </oc>
    <nc r="D12">
      <v>21595</v>
    </nc>
  </rcc>
  <rcc rId="36259" sId="5">
    <oc r="D13">
      <v>14095</v>
    </oc>
    <nc r="D13">
      <v>14255</v>
    </nc>
  </rcc>
  <rcc rId="36260" sId="5">
    <oc r="D15">
      <v>20270</v>
    </oc>
    <nc r="D15">
      <v>20275</v>
    </nc>
  </rcc>
  <rcc rId="36261" sId="5">
    <oc r="D16">
      <v>7335</v>
    </oc>
    <nc r="D16">
      <v>7520</v>
    </nc>
  </rcc>
  <rcc rId="36262" sId="5">
    <oc r="D17">
      <v>33230</v>
    </oc>
    <nc r="D17">
      <v>33340</v>
    </nc>
  </rcc>
  <rcc rId="36263" sId="5">
    <oc r="D18">
      <v>19175</v>
    </oc>
    <nc r="D18">
      <v>19370</v>
    </nc>
  </rcc>
  <rcc rId="36264" sId="5">
    <oc r="D19">
      <v>14180</v>
    </oc>
    <nc r="D19">
      <v>14480</v>
    </nc>
  </rcc>
  <rcc rId="36265" sId="5">
    <oc r="D20">
      <v>54215</v>
    </oc>
    <nc r="D20">
      <v>55165</v>
    </nc>
  </rcc>
  <rcc rId="36266" sId="5">
    <oc r="D21">
      <v>70900</v>
    </oc>
    <nc r="D21">
      <v>71105</v>
    </nc>
  </rcc>
  <rcc rId="36267" sId="5">
    <oc r="D22">
      <v>55045</v>
    </oc>
    <nc r="D22">
      <v>55405</v>
    </nc>
  </rcc>
  <rcc rId="36268" sId="5">
    <oc r="D23">
      <v>11940</v>
    </oc>
    <nc r="D23">
      <v>12160</v>
    </nc>
  </rcc>
  <rcc rId="36269" sId="5">
    <oc r="D24">
      <v>8420</v>
    </oc>
    <nc r="D24">
      <v>8570</v>
    </nc>
  </rcc>
  <rcc rId="36270" sId="5">
    <oc r="D26">
      <v>9310</v>
    </oc>
    <nc r="D26">
      <v>9410</v>
    </nc>
  </rcc>
  <rcc rId="36271" sId="5">
    <oc r="D27">
      <v>4845</v>
    </oc>
    <nc r="D27">
      <v>5175</v>
    </nc>
  </rcc>
  <rcc rId="36272" sId="5">
    <oc r="D28">
      <v>6960</v>
    </oc>
    <nc r="D28">
      <v>7130</v>
    </nc>
  </rcc>
  <rcc rId="36273" sId="5">
    <oc r="D29">
      <v>23125</v>
    </oc>
    <nc r="D29">
      <v>23705</v>
    </nc>
  </rcc>
  <rcc rId="36274" sId="5">
    <oc r="D30">
      <v>62695</v>
    </oc>
    <nc r="D30">
      <v>62960</v>
    </nc>
  </rcc>
  <rcc rId="36275" sId="5">
    <oc r="D31">
      <v>20690</v>
    </oc>
    <nc r="D31">
      <v>20835</v>
    </nc>
  </rcc>
  <rcc rId="36276" sId="5">
    <oc r="D32">
      <v>19425</v>
    </oc>
    <nc r="D32">
      <v>19525</v>
    </nc>
  </rcc>
  <rcc rId="36277" sId="5">
    <oc r="D33">
      <v>55725</v>
    </oc>
    <nc r="D33">
      <v>55875</v>
    </nc>
  </rcc>
  <rcc rId="36278" sId="5">
    <oc r="D34">
      <v>14150</v>
    </oc>
    <nc r="D34">
      <v>14260</v>
    </nc>
  </rcc>
  <rcc rId="36279" sId="5">
    <oc r="D35">
      <v>11050</v>
    </oc>
    <nc r="D35">
      <v>11115</v>
    </nc>
  </rcc>
  <rcc rId="36280" sId="5">
    <oc r="D36">
      <v>70505</v>
    </oc>
    <nc r="D36">
      <v>70775</v>
    </nc>
  </rcc>
  <rcc rId="36281" sId="5">
    <oc r="D37">
      <v>27770</v>
    </oc>
    <nc r="D37">
      <v>28075</v>
    </nc>
  </rcc>
  <rcc rId="36282" sId="5">
    <oc r="D38">
      <v>93085</v>
    </oc>
    <nc r="D38">
      <v>93460</v>
    </nc>
  </rcc>
  <rcc rId="36283" sId="5">
    <oc r="D39">
      <v>12825</v>
    </oc>
    <nc r="D39">
      <v>12975</v>
    </nc>
  </rcc>
  <rcc rId="36284" sId="5">
    <oc r="D40">
      <v>65370</v>
    </oc>
    <nc r="D40">
      <v>65525</v>
    </nc>
  </rcc>
  <rcc rId="36285" sId="5">
    <oc r="D41">
      <v>19840</v>
    </oc>
    <nc r="D41">
      <v>20015</v>
    </nc>
  </rcc>
  <rcc rId="36286" sId="5">
    <oc r="D42">
      <v>109060</v>
    </oc>
    <nc r="D42">
      <v>109355</v>
    </nc>
  </rcc>
  <rcc rId="36287" sId="5">
    <oc r="D43">
      <v>14730</v>
    </oc>
    <nc r="D43">
      <v>14930</v>
    </nc>
  </rcc>
  <rcc rId="36288" sId="5">
    <oc r="D44">
      <v>23680</v>
    </oc>
    <nc r="D44">
      <v>23695</v>
    </nc>
  </rcc>
  <rcc rId="36289" sId="5">
    <oc r="D45">
      <v>20605</v>
    </oc>
    <nc r="D45">
      <v>20830</v>
    </nc>
  </rcc>
  <rcc rId="36290" sId="5">
    <oc r="D46">
      <v>690</v>
    </oc>
    <nc r="D46">
      <v>835</v>
    </nc>
  </rcc>
  <rcc rId="36291" sId="5">
    <oc r="D47">
      <v>11915</v>
    </oc>
    <nc r="D47">
      <v>12475</v>
    </nc>
  </rcc>
  <rcc rId="36292" sId="5">
    <oc r="D48">
      <v>25740</v>
    </oc>
    <nc r="D48">
      <v>25850</v>
    </nc>
  </rcc>
  <rcc rId="36293" sId="5">
    <oc r="D49">
      <v>35295</v>
    </oc>
    <nc r="D49">
      <v>35540</v>
    </nc>
  </rcc>
  <rcc rId="36294" sId="5">
    <oc r="D50">
      <v>19760</v>
    </oc>
    <nc r="D50">
      <v>19860</v>
    </nc>
  </rcc>
  <rcc rId="36295" sId="5">
    <oc r="D51">
      <v>2920</v>
    </oc>
    <nc r="D51">
      <v>3205</v>
    </nc>
  </rcc>
  <rcc rId="36296" sId="5">
    <oc r="D52">
      <v>23045</v>
    </oc>
    <nc r="D52">
      <v>23235</v>
    </nc>
  </rcc>
  <rcc rId="36297" sId="5">
    <oc r="D53">
      <v>36900</v>
    </oc>
    <nc r="D53">
      <v>36995</v>
    </nc>
  </rcc>
  <rcc rId="36298" sId="5">
    <oc r="D54">
      <v>43200</v>
    </oc>
    <nc r="D54">
      <v>43590</v>
    </nc>
  </rcc>
  <rcc rId="36299" sId="5">
    <oc r="D55">
      <v>9040</v>
    </oc>
    <nc r="D55">
      <v>9370</v>
    </nc>
  </rcc>
  <rcc rId="36300" sId="5">
    <oc r="D56">
      <v>266325</v>
    </oc>
    <nc r="D56">
      <v>267300</v>
    </nc>
  </rcc>
  <rcc rId="36301" sId="5">
    <oc r="D57">
      <v>32435</v>
    </oc>
    <nc r="D57">
      <v>32880</v>
    </nc>
  </rcc>
  <rcc rId="36302" sId="5">
    <oc r="D58">
      <v>9395</v>
    </oc>
    <nc r="D58">
      <v>9875</v>
    </nc>
  </rcc>
  <rcc rId="36303" sId="5">
    <oc r="D59">
      <v>67170</v>
    </oc>
    <nc r="D59">
      <v>67205</v>
    </nc>
  </rcc>
  <rcc rId="36304" sId="5">
    <oc r="D61">
      <v>4070</v>
    </oc>
    <nc r="D61">
      <v>4190</v>
    </nc>
  </rcc>
  <rcc rId="36305" sId="5">
    <oc r="D62">
      <v>9085</v>
    </oc>
    <nc r="D62">
      <v>9230</v>
    </nc>
  </rcc>
  <rcc rId="36306" sId="5">
    <oc r="D63">
      <v>1960</v>
    </oc>
    <nc r="D63">
      <v>2135</v>
    </nc>
  </rcc>
  <rcc rId="36307" sId="5">
    <oc r="D64">
      <v>20295</v>
    </oc>
    <nc r="D64">
      <v>20520</v>
    </nc>
  </rcc>
  <rcc rId="36308" sId="5">
    <oc r="D65">
      <v>7305</v>
    </oc>
    <nc r="D65">
      <v>7425</v>
    </nc>
  </rcc>
  <rcc rId="36309" sId="5">
    <oc r="D66">
      <v>24030</v>
    </oc>
    <nc r="D66">
      <v>24250</v>
    </nc>
  </rcc>
  <rcc rId="36310" sId="5">
    <oc r="D67">
      <v>30910</v>
    </oc>
    <nc r="D67">
      <v>32100</v>
    </nc>
  </rcc>
  <rcc rId="36311" sId="5">
    <oc r="D68">
      <v>6055</v>
    </oc>
    <nc r="D68">
      <v>6080</v>
    </nc>
  </rcc>
  <rcc rId="36312" sId="5">
    <oc r="D70">
      <v>20725</v>
    </oc>
    <nc r="D70">
      <v>20780</v>
    </nc>
  </rcc>
  <rcc rId="36313" sId="5">
    <oc r="D71">
      <v>36860</v>
    </oc>
    <nc r="D71">
      <v>37030</v>
    </nc>
  </rcc>
  <rcc rId="36314" sId="5">
    <oc r="D72">
      <v>33730</v>
    </oc>
    <nc r="D72">
      <v>33970</v>
    </nc>
  </rcc>
  <rcc rId="36315" sId="5">
    <oc r="D73">
      <v>3945</v>
    </oc>
    <nc r="D73">
      <v>3970</v>
    </nc>
  </rcc>
  <rcc rId="36316" sId="5">
    <oc r="D74">
      <v>7945</v>
    </oc>
    <nc r="D74">
      <v>8085</v>
    </nc>
  </rcc>
  <rcc rId="36317" sId="5">
    <oc r="D76">
      <v>60595</v>
    </oc>
    <nc r="D76">
      <v>61320</v>
    </nc>
  </rcc>
  <rcc rId="36318" sId="5">
    <oc r="D77">
      <v>12670</v>
    </oc>
    <nc r="D77">
      <v>12805</v>
    </nc>
  </rcc>
  <rcc rId="36319" sId="5">
    <oc r="D78">
      <v>12445</v>
    </oc>
    <nc r="D78">
      <v>12540</v>
    </nc>
  </rcc>
  <rcc rId="36320" sId="5">
    <oc r="D79">
      <v>9680</v>
    </oc>
    <nc r="D79">
      <v>9895</v>
    </nc>
  </rcc>
  <rcc rId="36321" sId="5">
    <oc r="D80">
      <v>8210</v>
    </oc>
    <nc r="D80">
      <v>8475</v>
    </nc>
  </rcc>
  <rcc rId="36322" sId="5">
    <oc r="D81">
      <v>10885</v>
    </oc>
    <nc r="D81">
      <v>10995</v>
    </nc>
  </rcc>
  <rcc rId="36323" sId="5">
    <oc r="D82">
      <v>2370</v>
    </oc>
    <nc r="D82">
      <v>2420</v>
    </nc>
  </rcc>
  <rcc rId="36324" sId="5">
    <oc r="D83">
      <v>15935</v>
    </oc>
    <nc r="D83">
      <v>16055</v>
    </nc>
  </rcc>
  <rcc rId="36325" sId="5">
    <oc r="D84">
      <v>205</v>
    </oc>
    <nc r="D84">
      <v>240</v>
    </nc>
  </rcc>
  <rcc rId="36326" sId="5">
    <oc r="D85">
      <v>25995</v>
    </oc>
    <nc r="D85">
      <v>26050</v>
    </nc>
  </rcc>
  <rcc rId="36327" sId="5">
    <oc r="D86">
      <v>27505</v>
    </oc>
    <nc r="D86">
      <v>27570</v>
    </nc>
  </rcc>
  <rcc rId="36328" sId="5">
    <oc r="D87">
      <v>8970</v>
    </oc>
    <nc r="D87">
      <v>9035</v>
    </nc>
  </rcc>
  <rcc rId="36329" sId="5">
    <oc r="D88">
      <v>3140</v>
    </oc>
    <nc r="D88">
      <v>3145</v>
    </nc>
  </rcc>
  <rcc rId="36330" sId="5">
    <oc r="D89">
      <v>40825</v>
    </oc>
    <nc r="D89">
      <v>42055</v>
    </nc>
  </rcc>
  <rcc rId="36331" sId="5">
    <oc r="D90">
      <v>27610</v>
    </oc>
    <nc r="D90">
      <v>27670</v>
    </nc>
  </rcc>
  <rcc rId="36332" sId="5">
    <oc r="D91">
      <v>69040</v>
    </oc>
    <nc r="D91">
      <v>69550</v>
    </nc>
  </rcc>
  <rcc rId="36333" sId="5">
    <oc r="D92">
      <v>41125</v>
    </oc>
    <nc r="D92">
      <v>41530</v>
    </nc>
  </rcc>
  <rcc rId="36334" sId="5">
    <oc r="D94">
      <v>2625</v>
    </oc>
    <nc r="D94">
      <v>2940</v>
    </nc>
  </rcc>
  <rcc rId="36335" sId="5">
    <oc r="D95">
      <v>21550</v>
    </oc>
    <nc r="D95">
      <v>21940</v>
    </nc>
  </rcc>
  <rcc rId="36336" sId="5">
    <oc r="D96">
      <v>9285</v>
    </oc>
    <nc r="D96">
      <v>9465</v>
    </nc>
  </rcc>
  <rcc rId="36337" sId="5">
    <oc r="D97">
      <v>35225</v>
    </oc>
    <nc r="D97">
      <v>35500</v>
    </nc>
  </rcc>
  <rcc rId="36338" sId="5">
    <oc r="D98">
      <v>8825</v>
    </oc>
    <nc r="D98">
      <v>8945</v>
    </nc>
  </rcc>
  <rcc rId="36339" sId="5">
    <oc r="D99">
      <v>47305</v>
    </oc>
    <nc r="D99">
      <v>47955</v>
    </nc>
  </rcc>
  <rcc rId="36340" sId="5">
    <oc r="D100">
      <v>31670</v>
    </oc>
    <nc r="D100">
      <v>31840</v>
    </nc>
  </rcc>
  <rcc rId="36341" sId="5">
    <oc r="D101">
      <v>32935</v>
    </oc>
    <nc r="D101">
      <v>33645</v>
    </nc>
  </rcc>
  <rcc rId="36342" sId="5">
    <oc r="D102">
      <v>18420</v>
    </oc>
    <nc r="D102">
      <v>18700</v>
    </nc>
  </rcc>
  <rcc rId="36343" sId="5">
    <oc r="D103">
      <v>15375</v>
    </oc>
    <nc r="D103">
      <v>15560</v>
    </nc>
  </rcc>
  <rcc rId="36344" sId="5">
    <oc r="D104">
      <v>24335</v>
    </oc>
    <nc r="D104">
      <v>24445</v>
    </nc>
  </rcc>
  <rcc rId="36345" sId="5">
    <oc r="D105">
      <v>4800</v>
    </oc>
    <nc r="D105">
      <v>4940</v>
    </nc>
  </rcc>
  <rcc rId="36346" sId="5">
    <oc r="D106">
      <v>9880</v>
    </oc>
    <nc r="D106">
      <v>10055</v>
    </nc>
  </rcc>
  <rcc rId="36347" sId="5">
    <oc r="D108">
      <v>99005</v>
    </oc>
    <nc r="D108">
      <v>99215</v>
    </nc>
  </rcc>
  <rcc rId="36348" sId="5">
    <oc r="D109">
      <v>35305</v>
    </oc>
    <nc r="D109">
      <v>35335</v>
    </nc>
  </rcc>
  <rcc rId="36349" sId="5">
    <oc r="D110">
      <v>16105</v>
    </oc>
    <nc r="D110">
      <v>16640</v>
    </nc>
  </rcc>
  <rcc rId="36350" sId="5">
    <oc r="D111">
      <v>29045</v>
    </oc>
    <nc r="D111">
      <v>29680</v>
    </nc>
  </rcc>
  <rcc rId="36351" sId="5">
    <oc r="D112">
      <v>6095</v>
    </oc>
    <nc r="D112">
      <v>6285</v>
    </nc>
  </rcc>
  <rcc rId="36352" sId="5">
    <oc r="D113">
      <v>19990</v>
    </oc>
    <nc r="D113">
      <v>19995</v>
    </nc>
  </rcc>
  <rcc rId="36353" sId="5">
    <oc r="D114">
      <v>12890</v>
    </oc>
    <nc r="D114">
      <v>13080</v>
    </nc>
  </rcc>
  <rcc rId="36354" sId="5">
    <oc r="D115">
      <v>48130</v>
    </oc>
    <nc r="D115">
      <v>48420</v>
    </nc>
  </rcc>
  <rcc rId="36355" sId="5">
    <oc r="D116">
      <v>37050</v>
    </oc>
    <nc r="D116">
      <v>37315</v>
    </nc>
  </rcc>
  <rcc rId="36356" sId="5">
    <oc r="D117">
      <v>97790</v>
    </oc>
    <nc r="D117">
      <v>97950</v>
    </nc>
  </rcc>
  <rcc rId="36357" sId="5">
    <oc r="D118">
      <v>41950</v>
    </oc>
    <nc r="D118">
      <v>42375</v>
    </nc>
  </rcc>
  <rcc rId="36358" sId="5">
    <oc r="D119">
      <v>3040</v>
    </oc>
    <nc r="D119">
      <v>3210</v>
    </nc>
  </rcc>
  <rcc rId="36359" sId="5">
    <oc r="D120">
      <v>88050</v>
    </oc>
    <nc r="D120">
      <v>88295</v>
    </nc>
  </rcc>
  <rcc rId="36360" sId="5">
    <oc r="D121">
      <v>84700</v>
    </oc>
    <nc r="D121">
      <v>84885</v>
    </nc>
  </rcc>
  <rcc rId="36361" sId="5">
    <oc r="D122">
      <v>16160</v>
    </oc>
    <nc r="D122">
      <v>16260</v>
    </nc>
  </rcc>
  <rcc rId="36362" sId="5">
    <oc r="D123">
      <v>5510</v>
    </oc>
    <nc r="D123">
      <v>5580</v>
    </nc>
  </rcc>
  <rcc rId="36363" sId="5">
    <oc r="D124">
      <v>9200</v>
    </oc>
    <nc r="D124">
      <v>9310</v>
    </nc>
  </rcc>
  <rcc rId="36364" sId="5">
    <oc r="D125">
      <v>10740</v>
    </oc>
    <nc r="D125">
      <v>10930</v>
    </nc>
  </rcc>
  <rcc rId="36365" sId="5">
    <oc r="D126">
      <v>32540</v>
    </oc>
    <nc r="D126">
      <v>32825</v>
    </nc>
  </rcc>
  <rcc rId="36366" sId="5">
    <oc r="D127">
      <v>63820</v>
    </oc>
    <nc r="D127">
      <v>64560</v>
    </nc>
  </rcc>
  <rcc rId="36367" sId="5">
    <oc r="D128">
      <v>11395</v>
    </oc>
    <nc r="D128">
      <v>11850</v>
    </nc>
  </rcc>
  <rcc rId="36368" sId="5">
    <oc r="D129">
      <v>16460</v>
    </oc>
    <nc r="D129">
      <v>16635</v>
    </nc>
  </rcc>
  <rcc rId="36369" sId="5">
    <oc r="D131">
      <v>8815</v>
    </oc>
    <nc r="D131">
      <v>8870</v>
    </nc>
  </rcc>
  <rcc rId="36370" sId="5">
    <oc r="D132">
      <v>10060</v>
    </oc>
    <nc r="D132">
      <v>10170</v>
    </nc>
  </rcc>
  <rcc rId="36371" sId="5">
    <oc r="D133">
      <v>19590</v>
    </oc>
    <nc r="D133">
      <v>19690</v>
    </nc>
  </rcc>
  <rcc rId="36372" sId="5">
    <oc r="D134">
      <v>19205</v>
    </oc>
    <nc r="D134">
      <v>19440</v>
    </nc>
  </rcc>
  <rcc rId="36373" sId="5">
    <oc r="D135">
      <v>31785</v>
    </oc>
    <nc r="D135">
      <v>31945</v>
    </nc>
  </rcc>
  <rcc rId="36374" sId="5">
    <oc r="D136">
      <v>60180</v>
    </oc>
    <nc r="D136">
      <v>60405</v>
    </nc>
  </rcc>
  <rcc rId="36375" sId="5">
    <oc r="D137">
      <v>30125</v>
    </oc>
    <nc r="D137">
      <v>30345</v>
    </nc>
  </rcc>
  <rcc rId="36376" sId="5">
    <oc r="D138">
      <v>29995</v>
    </oc>
    <nc r="D138">
      <v>30280</v>
    </nc>
  </rcc>
  <rcc rId="36377" sId="5">
    <oc r="D139">
      <v>41395</v>
    </oc>
    <nc r="D139">
      <v>41565</v>
    </nc>
  </rcc>
  <rcc rId="36378" sId="5">
    <oc r="D140">
      <v>19870</v>
    </oc>
    <nc r="D140">
      <v>20060</v>
    </nc>
  </rcc>
  <rcc rId="36379" sId="5">
    <oc r="D141">
      <v>9780</v>
    </oc>
    <nc r="D141">
      <v>9810</v>
    </nc>
  </rcc>
  <rcc rId="36380" sId="5">
    <oc r="D142">
      <v>28440</v>
    </oc>
    <nc r="D142">
      <v>28805</v>
    </nc>
  </rcc>
  <rcc rId="36381" sId="5">
    <oc r="D143">
      <v>42220</v>
    </oc>
    <nc r="D143">
      <v>42355</v>
    </nc>
  </rcc>
  <rcc rId="36382" sId="5">
    <oc r="D144">
      <v>59690</v>
    </oc>
    <nc r="D144">
      <v>59915</v>
    </nc>
  </rcc>
  <rcc rId="36383" sId="5">
    <oc r="D145">
      <v>11565</v>
    </oc>
    <nc r="D145">
      <v>11780</v>
    </nc>
  </rcc>
  <rcc rId="36384" sId="5">
    <oc r="D146">
      <v>13480</v>
    </oc>
    <nc r="D146">
      <v>13760</v>
    </nc>
  </rcc>
  <rcc rId="36385" sId="5">
    <oc r="D147">
      <v>31495</v>
    </oc>
    <nc r="D147">
      <v>31825</v>
    </nc>
  </rcc>
  <rcc rId="36386" sId="5">
    <oc r="D148">
      <v>13880</v>
    </oc>
    <nc r="D148">
      <v>14255</v>
    </nc>
  </rcc>
  <rcc rId="36387" sId="5">
    <oc r="D149">
      <v>40870</v>
    </oc>
    <nc r="D149">
      <v>40975</v>
    </nc>
  </rcc>
  <rcc rId="36388" sId="5">
    <oc r="D150">
      <v>39620</v>
    </oc>
    <nc r="D150">
      <v>39665</v>
    </nc>
  </rcc>
  <rcc rId="36389" sId="5">
    <oc r="D151">
      <v>45965</v>
    </oc>
    <nc r="D151">
      <v>46315</v>
    </nc>
  </rcc>
  <rcc rId="36390" sId="5">
    <oc r="D152">
      <v>24130</v>
    </oc>
    <nc r="D152">
      <v>24305</v>
    </nc>
  </rcc>
  <rcc rId="36391" sId="5">
    <oc r="D154">
      <v>29565</v>
    </oc>
    <nc r="D154">
      <v>29710</v>
    </nc>
  </rcc>
  <rcc rId="36392" sId="5">
    <oc r="D155">
      <v>79170</v>
    </oc>
    <nc r="D155">
      <v>80110</v>
    </nc>
  </rcc>
  <rcc rId="36393" sId="5">
    <oc r="D156">
      <v>26205</v>
    </oc>
    <nc r="D156">
      <v>26510</v>
    </nc>
  </rcc>
  <rcc rId="36394" sId="5">
    <oc r="D157">
      <v>37750</v>
    </oc>
    <nc r="D157">
      <v>38040</v>
    </nc>
  </rcc>
  <rcc rId="36395" sId="5">
    <oc r="D158">
      <v>5805</v>
    </oc>
    <nc r="D158">
      <v>6075</v>
    </nc>
  </rcc>
  <rcc rId="36396" sId="5">
    <oc r="D159">
      <v>8235</v>
    </oc>
    <nc r="D159">
      <v>8340</v>
    </nc>
  </rcc>
  <rcc rId="36397" sId="5">
    <oc r="D160">
      <v>15770</v>
    </oc>
    <nc r="D160">
      <v>16300</v>
    </nc>
  </rcc>
  <rcc rId="36398" sId="5">
    <oc r="D161">
      <v>92425</v>
    </oc>
    <nc r="D161">
      <v>92515</v>
    </nc>
  </rcc>
  <rcc rId="36399" sId="5">
    <oc r="D162">
      <v>75670</v>
    </oc>
    <nc r="D162">
      <v>76150</v>
    </nc>
  </rcc>
  <rcc rId="36400" sId="5">
    <oc r="D163">
      <v>21520</v>
    </oc>
    <nc r="D163">
      <v>21880</v>
    </nc>
  </rcc>
  <rcc rId="36401" sId="5">
    <oc r="D164">
      <v>46630</v>
    </oc>
    <nc r="D164">
      <v>46665</v>
    </nc>
  </rcc>
  <rcc rId="36402" sId="5">
    <oc r="D166">
      <v>24215</v>
    </oc>
    <nc r="D166">
      <v>24320</v>
    </nc>
  </rcc>
  <rcc rId="36403" sId="5">
    <oc r="D167">
      <v>1730</v>
    </oc>
    <nc r="D167">
      <v>1855</v>
    </nc>
  </rcc>
  <rcc rId="36404" sId="5">
    <oc r="D168">
      <v>13890</v>
    </oc>
    <nc r="D168">
      <v>14000</v>
    </nc>
  </rcc>
  <rcc rId="36405" sId="5">
    <oc r="D169">
      <v>13455</v>
    </oc>
    <nc r="D169">
      <v>13575</v>
    </nc>
  </rcc>
  <rcc rId="36406" sId="5">
    <oc r="D170">
      <v>11590</v>
    </oc>
    <nc r="D170">
      <v>11780</v>
    </nc>
  </rcc>
  <rcc rId="36407" sId="5">
    <oc r="D171">
      <v>72120</v>
    </oc>
    <nc r="D171">
      <v>72385</v>
    </nc>
  </rcc>
  <rcc rId="36408" sId="5">
    <oc r="D172">
      <v>41105</v>
    </oc>
    <nc r="D172">
      <v>41285</v>
    </nc>
  </rcc>
  <rcc rId="36409" sId="5">
    <oc r="D173">
      <v>20670</v>
    </oc>
    <nc r="D173">
      <v>20860</v>
    </nc>
  </rcc>
  <rcc rId="36410" sId="5">
    <oc r="D174">
      <v>10925</v>
    </oc>
    <nc r="D174">
      <v>11050</v>
    </nc>
  </rcc>
  <rcc rId="36411" sId="5">
    <oc r="D175">
      <v>54340</v>
    </oc>
    <nc r="D175">
      <v>54770</v>
    </nc>
  </rcc>
  <rcc rId="36412" sId="5">
    <oc r="D176">
      <v>45735</v>
    </oc>
    <nc r="D176">
      <v>45810</v>
    </nc>
  </rcc>
  <rcc rId="36413" sId="5">
    <oc r="D177">
      <v>35015</v>
    </oc>
    <nc r="D177">
      <v>35510</v>
    </nc>
  </rcc>
  <rcc rId="36414" sId="5">
    <oc r="D179">
      <v>50765</v>
    </oc>
    <nc r="D179">
      <v>51100</v>
    </nc>
  </rcc>
  <rcc rId="36415" sId="5">
    <oc r="D180">
      <v>39765</v>
    </oc>
    <nc r="D180">
      <v>39945</v>
    </nc>
  </rcc>
  <rcc rId="36416" sId="5">
    <oc r="D181">
      <v>11015</v>
    </oc>
    <nc r="D181">
      <v>11200</v>
    </nc>
  </rcc>
  <rcc rId="36417" sId="5">
    <oc r="D182">
      <v>9705</v>
    </oc>
    <nc r="D182">
      <v>9885</v>
    </nc>
  </rcc>
  <rcc rId="36418" sId="5">
    <oc r="D183">
      <v>32295</v>
    </oc>
    <nc r="D183">
      <v>32475</v>
    </nc>
  </rcc>
  <rcc rId="36419" sId="5">
    <oc r="D184">
      <v>24395</v>
    </oc>
    <nc r="D184">
      <v>24685</v>
    </nc>
  </rcc>
  <rcc rId="36420" sId="5">
    <oc r="D185">
      <v>11385</v>
    </oc>
    <nc r="D185">
      <v>11575</v>
    </nc>
  </rcc>
  <rcc rId="36421" sId="5">
    <oc r="D186">
      <v>20030</v>
    </oc>
    <nc r="D186">
      <v>20285</v>
    </nc>
  </rcc>
  <rcc rId="36422" sId="5">
    <oc r="D187">
      <v>40845</v>
    </oc>
    <nc r="D187">
      <v>40915</v>
    </nc>
  </rcc>
  <rcc rId="36423" sId="5">
    <oc r="D188">
      <v>13935</v>
    </oc>
    <nc r="D188">
      <v>14170</v>
    </nc>
  </rcc>
  <rcc rId="36424" sId="5">
    <oc r="D189">
      <v>124855</v>
    </oc>
    <nc r="D189">
      <v>125540</v>
    </nc>
  </rcc>
  <rcc rId="36425" sId="5">
    <oc r="D190">
      <v>8595</v>
    </oc>
    <nc r="D190">
      <v>8920</v>
    </nc>
  </rcc>
  <rcc rId="36426" sId="5">
    <oc r="D191">
      <v>27720</v>
    </oc>
    <nc r="D191">
      <v>28150</v>
    </nc>
  </rcc>
  <rcc rId="36427" sId="5">
    <oc r="D192">
      <v>34600</v>
    </oc>
    <nc r="D192">
      <v>35140</v>
    </nc>
  </rcc>
  <rcc rId="36428" sId="5">
    <oc r="D193">
      <v>28395</v>
    </oc>
    <nc r="D193">
      <v>28515</v>
    </nc>
  </rcc>
  <rcc rId="36429" sId="5">
    <oc r="D195">
      <v>10495</v>
    </oc>
    <nc r="D195">
      <v>10665</v>
    </nc>
  </rcc>
  <rcc rId="36430" sId="5">
    <oc r="D196">
      <v>24090</v>
    </oc>
    <nc r="D196">
      <v>24950</v>
    </nc>
  </rcc>
  <rcc rId="36431" sId="5">
    <oc r="D197">
      <v>9965</v>
    </oc>
    <nc r="D197">
      <v>10130</v>
    </nc>
  </rcc>
  <rcc rId="36432" sId="5">
    <oc r="D198">
      <v>18610</v>
    </oc>
    <nc r="D198">
      <v>18810</v>
    </nc>
  </rcc>
  <rcc rId="36433" sId="5">
    <oc r="D199">
      <v>16500</v>
    </oc>
    <nc r="D199">
      <v>16550</v>
    </nc>
  </rcc>
  <rcc rId="36434" sId="5">
    <oc r="D201">
      <v>16775</v>
    </oc>
    <nc r="D201">
      <v>17005</v>
    </nc>
  </rcc>
  <rcc rId="36435" sId="5">
    <oc r="E6">
      <v>14585</v>
    </oc>
    <nc r="E6"/>
  </rcc>
  <rcc rId="36436" sId="5">
    <oc r="E7">
      <v>5810</v>
    </oc>
    <nc r="E7"/>
  </rcc>
  <rcc rId="36437" sId="5">
    <oc r="E8">
      <v>17720</v>
    </oc>
    <nc r="E8"/>
  </rcc>
  <rcc rId="36438" sId="5">
    <oc r="E9">
      <v>11770</v>
    </oc>
    <nc r="E9"/>
  </rcc>
  <rcc rId="36439" sId="5">
    <oc r="E10">
      <v>21410</v>
    </oc>
    <nc r="E10"/>
  </rcc>
  <rcc rId="36440" sId="5">
    <oc r="E11">
      <v>45750</v>
    </oc>
    <nc r="E11"/>
  </rcc>
  <rcc rId="36441" sId="5">
    <oc r="E12">
      <v>21595</v>
    </oc>
    <nc r="E12"/>
  </rcc>
  <rcc rId="36442" sId="5">
    <oc r="E13">
      <v>14255</v>
    </oc>
    <nc r="E13"/>
  </rcc>
  <rcc rId="36443" sId="5">
    <oc r="E15">
      <v>20275</v>
    </oc>
    <nc r="E15"/>
  </rcc>
  <rcc rId="36444" sId="5">
    <oc r="E16">
      <v>7520</v>
    </oc>
    <nc r="E16"/>
  </rcc>
  <rcc rId="36445" sId="5">
    <oc r="E17">
      <v>33340</v>
    </oc>
    <nc r="E17"/>
  </rcc>
  <rcc rId="36446" sId="5">
    <oc r="E18">
      <v>19370</v>
    </oc>
    <nc r="E18"/>
  </rcc>
  <rcc rId="36447" sId="5">
    <oc r="E19">
      <v>14480</v>
    </oc>
    <nc r="E19"/>
  </rcc>
  <rcc rId="36448" sId="5">
    <oc r="E20">
      <v>55165</v>
    </oc>
    <nc r="E20"/>
  </rcc>
  <rcc rId="36449" sId="5">
    <oc r="E21">
      <v>71105</v>
    </oc>
    <nc r="E21"/>
  </rcc>
  <rcc rId="36450" sId="5">
    <oc r="E22">
      <v>55405</v>
    </oc>
    <nc r="E22"/>
  </rcc>
  <rcc rId="36451" sId="5">
    <oc r="E23">
      <v>12160</v>
    </oc>
    <nc r="E23"/>
  </rcc>
  <rcc rId="36452" sId="5">
    <oc r="E24">
      <v>8570</v>
    </oc>
    <nc r="E24"/>
  </rcc>
  <rcc rId="36453" sId="5">
    <oc r="E25">
      <v>14560</v>
    </oc>
    <nc r="E25"/>
  </rcc>
  <rcc rId="36454" sId="5">
    <oc r="E26">
      <v>9410</v>
    </oc>
    <nc r="E26"/>
  </rcc>
  <rcc rId="36455" sId="5">
    <oc r="E27">
      <v>5175</v>
    </oc>
    <nc r="E27"/>
  </rcc>
  <rcc rId="36456" sId="5">
    <oc r="E28">
      <v>7130</v>
    </oc>
    <nc r="E28"/>
  </rcc>
  <rcc rId="36457" sId="5">
    <oc r="E29">
      <v>23705</v>
    </oc>
    <nc r="E29"/>
  </rcc>
  <rcc rId="36458" sId="5">
    <oc r="E30">
      <v>62960</v>
    </oc>
    <nc r="E30"/>
  </rcc>
  <rcc rId="36459" sId="5">
    <oc r="E31">
      <v>20835</v>
    </oc>
    <nc r="E31"/>
  </rcc>
  <rcc rId="36460" sId="5">
    <oc r="E32">
      <v>19525</v>
    </oc>
    <nc r="E32"/>
  </rcc>
  <rcc rId="36461" sId="5">
    <oc r="E33">
      <v>55875</v>
    </oc>
    <nc r="E33"/>
  </rcc>
  <rcc rId="36462" sId="5">
    <oc r="E34">
      <v>14260</v>
    </oc>
    <nc r="E34"/>
  </rcc>
  <rcc rId="36463" sId="5">
    <oc r="E35">
      <v>11115</v>
    </oc>
    <nc r="E35"/>
  </rcc>
  <rcc rId="36464" sId="5">
    <oc r="E36">
      <v>70775</v>
    </oc>
    <nc r="E36"/>
  </rcc>
  <rcc rId="36465" sId="5">
    <oc r="E37">
      <v>28075</v>
    </oc>
    <nc r="E37"/>
  </rcc>
  <rcc rId="36466" sId="5">
    <oc r="E38">
      <v>93460</v>
    </oc>
    <nc r="E38"/>
  </rcc>
  <rcc rId="36467" sId="5">
    <oc r="E39">
      <v>12975</v>
    </oc>
    <nc r="E39"/>
  </rcc>
  <rcc rId="36468" sId="5">
    <oc r="E40">
      <v>65525</v>
    </oc>
    <nc r="E40"/>
  </rcc>
  <rcc rId="36469" sId="5">
    <oc r="E41">
      <v>20015</v>
    </oc>
    <nc r="E41"/>
  </rcc>
  <rcc rId="36470" sId="5">
    <oc r="E42">
      <v>109355</v>
    </oc>
    <nc r="E42"/>
  </rcc>
  <rcc rId="36471" sId="5">
    <oc r="E43">
      <v>14930</v>
    </oc>
    <nc r="E43"/>
  </rcc>
  <rcc rId="36472" sId="5">
    <oc r="E44">
      <v>23695</v>
    </oc>
    <nc r="E44"/>
  </rcc>
  <rcc rId="36473" sId="5">
    <oc r="E45">
      <v>20830</v>
    </oc>
    <nc r="E45"/>
  </rcc>
  <rcc rId="36474" sId="5">
    <oc r="E46">
      <v>835</v>
    </oc>
    <nc r="E46"/>
  </rcc>
  <rcc rId="36475" sId="5">
    <oc r="E47">
      <v>12475</v>
    </oc>
    <nc r="E47"/>
  </rcc>
  <rcc rId="36476" sId="5">
    <oc r="E48">
      <v>25850</v>
    </oc>
    <nc r="E48"/>
  </rcc>
  <rcc rId="36477" sId="5">
    <oc r="E49">
      <v>35540</v>
    </oc>
    <nc r="E49"/>
  </rcc>
  <rcc rId="36478" sId="5">
    <oc r="E50">
      <v>19860</v>
    </oc>
    <nc r="E50"/>
  </rcc>
  <rcc rId="36479" sId="5">
    <oc r="E51">
      <v>3205</v>
    </oc>
    <nc r="E51"/>
  </rcc>
  <rcc rId="36480" sId="5">
    <oc r="E52">
      <v>23235</v>
    </oc>
    <nc r="E52"/>
  </rcc>
  <rcc rId="36481" sId="5">
    <oc r="E53">
      <v>36995</v>
    </oc>
    <nc r="E53"/>
  </rcc>
  <rcc rId="36482" sId="5">
    <oc r="E54">
      <v>43590</v>
    </oc>
    <nc r="E54"/>
  </rcc>
  <rcc rId="36483" sId="5">
    <oc r="E55">
      <v>9370</v>
    </oc>
    <nc r="E55"/>
  </rcc>
  <rcc rId="36484" sId="5">
    <oc r="E56">
      <v>267300</v>
    </oc>
    <nc r="E56"/>
  </rcc>
  <rcc rId="36485" sId="5">
    <oc r="E57">
      <v>32880</v>
    </oc>
    <nc r="E57"/>
  </rcc>
  <rcc rId="36486" sId="5">
    <oc r="E58">
      <v>9875</v>
    </oc>
    <nc r="E58"/>
  </rcc>
  <rcc rId="36487" sId="5">
    <oc r="E59">
      <v>67205</v>
    </oc>
    <nc r="E59"/>
  </rcc>
  <rcc rId="36488" sId="5">
    <oc r="E61">
      <v>4190</v>
    </oc>
    <nc r="E61"/>
  </rcc>
  <rcc rId="36489" sId="5">
    <oc r="E62">
      <v>9230</v>
    </oc>
    <nc r="E62"/>
  </rcc>
  <rcc rId="36490" sId="5">
    <oc r="E63">
      <v>2135</v>
    </oc>
    <nc r="E63"/>
  </rcc>
  <rcc rId="36491" sId="5">
    <oc r="E64">
      <v>20520</v>
    </oc>
    <nc r="E64"/>
  </rcc>
  <rcc rId="36492" sId="5">
    <oc r="E65">
      <v>7425</v>
    </oc>
    <nc r="E65"/>
  </rcc>
  <rcc rId="36493" sId="5">
    <oc r="E66">
      <v>24250</v>
    </oc>
    <nc r="E66"/>
  </rcc>
  <rcc rId="36494" sId="5">
    <oc r="E67">
      <v>32100</v>
    </oc>
    <nc r="E67"/>
  </rcc>
  <rcc rId="36495" sId="5">
    <oc r="E68">
      <v>6080</v>
    </oc>
    <nc r="E68"/>
  </rcc>
  <rcc rId="36496" sId="5">
    <oc r="E70">
      <v>20780</v>
    </oc>
    <nc r="E70"/>
  </rcc>
  <rcc rId="36497" sId="5">
    <oc r="E71">
      <v>37030</v>
    </oc>
    <nc r="E71"/>
  </rcc>
  <rcc rId="36498" sId="5">
    <oc r="E72">
      <v>33970</v>
    </oc>
    <nc r="E72"/>
  </rcc>
  <rcc rId="36499" sId="5">
    <oc r="E73">
      <v>3970</v>
    </oc>
    <nc r="E73"/>
  </rcc>
  <rcc rId="36500" sId="5">
    <oc r="E74">
      <v>8085</v>
    </oc>
    <nc r="E74"/>
  </rcc>
  <rcc rId="36501" sId="5">
    <oc r="E75">
      <v>6000</v>
    </oc>
    <nc r="E75"/>
  </rcc>
  <rcc rId="36502" sId="5">
    <oc r="E76">
      <v>61320</v>
    </oc>
    <nc r="E76"/>
  </rcc>
  <rcc rId="36503" sId="5">
    <oc r="E77">
      <v>12805</v>
    </oc>
    <nc r="E77"/>
  </rcc>
  <rcc rId="36504" sId="5">
    <oc r="E78">
      <v>12540</v>
    </oc>
    <nc r="E78"/>
  </rcc>
  <rcc rId="36505" sId="5">
    <oc r="E79">
      <v>9895</v>
    </oc>
    <nc r="E79"/>
  </rcc>
  <rcc rId="36506" sId="5">
    <oc r="E80">
      <v>8475</v>
    </oc>
    <nc r="E80"/>
  </rcc>
  <rcc rId="36507" sId="5">
    <oc r="E81">
      <v>10995</v>
    </oc>
    <nc r="E81"/>
  </rcc>
  <rcc rId="36508" sId="5">
    <oc r="E82">
      <v>2420</v>
    </oc>
    <nc r="E82"/>
  </rcc>
  <rcc rId="36509" sId="5">
    <oc r="E83">
      <v>16055</v>
    </oc>
    <nc r="E83"/>
  </rcc>
  <rcc rId="36510" sId="5">
    <oc r="E84">
      <v>240</v>
    </oc>
    <nc r="E84"/>
  </rcc>
  <rcc rId="36511" sId="5">
    <oc r="E85">
      <v>26050</v>
    </oc>
    <nc r="E85"/>
  </rcc>
  <rcc rId="36512" sId="5">
    <oc r="E86">
      <v>27570</v>
    </oc>
    <nc r="E86"/>
  </rcc>
  <rcc rId="36513" sId="5">
    <oc r="E87">
      <v>9035</v>
    </oc>
    <nc r="E87"/>
  </rcc>
  <rcc rId="36514" sId="5">
    <oc r="E88">
      <v>3145</v>
    </oc>
    <nc r="E88"/>
  </rcc>
  <rcc rId="36515" sId="5">
    <oc r="E89">
      <v>42055</v>
    </oc>
    <nc r="E89"/>
  </rcc>
  <rcc rId="36516" sId="5">
    <oc r="E90">
      <v>27670</v>
    </oc>
    <nc r="E90"/>
  </rcc>
  <rcc rId="36517" sId="5">
    <oc r="E91">
      <v>69550</v>
    </oc>
    <nc r="E91"/>
  </rcc>
  <rcc rId="36518" sId="5">
    <oc r="E92">
      <v>41530</v>
    </oc>
    <nc r="E92"/>
  </rcc>
  <rcc rId="36519" sId="5">
    <oc r="E94">
      <v>2940</v>
    </oc>
    <nc r="E94"/>
  </rcc>
  <rcc rId="36520" sId="5">
    <oc r="E95">
      <v>21940</v>
    </oc>
    <nc r="E95"/>
  </rcc>
  <rcc rId="36521" sId="5">
    <oc r="E96">
      <v>9465</v>
    </oc>
    <nc r="E96"/>
  </rcc>
  <rcc rId="36522" sId="5">
    <oc r="E97">
      <v>35500</v>
    </oc>
    <nc r="E97"/>
  </rcc>
  <rcc rId="36523" sId="5">
    <oc r="E98">
      <v>8945</v>
    </oc>
    <nc r="E98"/>
  </rcc>
  <rcc rId="36524" sId="5">
    <oc r="E99">
      <v>47955</v>
    </oc>
    <nc r="E99"/>
  </rcc>
  <rcc rId="36525" sId="5">
    <oc r="E100">
      <v>31840</v>
    </oc>
    <nc r="E100"/>
  </rcc>
  <rcc rId="36526" sId="5">
    <oc r="E101">
      <v>33645</v>
    </oc>
    <nc r="E101"/>
  </rcc>
  <rcc rId="36527" sId="5">
    <oc r="E102">
      <v>18700</v>
    </oc>
    <nc r="E102"/>
  </rcc>
  <rcc rId="36528" sId="5">
    <oc r="E103">
      <v>15560</v>
    </oc>
    <nc r="E103"/>
  </rcc>
  <rcc rId="36529" sId="5">
    <oc r="E104">
      <v>24445</v>
    </oc>
    <nc r="E104"/>
  </rcc>
  <rcc rId="36530" sId="5">
    <oc r="E105">
      <v>4940</v>
    </oc>
    <nc r="E105"/>
  </rcc>
  <rcc rId="36531" sId="5">
    <oc r="E106">
      <v>10055</v>
    </oc>
    <nc r="E106"/>
  </rcc>
  <rcc rId="36532" sId="5">
    <oc r="E107">
      <v>5480</v>
    </oc>
    <nc r="E107"/>
  </rcc>
  <rcc rId="36533" sId="5">
    <oc r="E108">
      <v>99215</v>
    </oc>
    <nc r="E108"/>
  </rcc>
  <rcc rId="36534" sId="5">
    <oc r="E109">
      <v>35335</v>
    </oc>
    <nc r="E109"/>
  </rcc>
  <rcc rId="36535" sId="5">
    <oc r="E110">
      <v>16640</v>
    </oc>
    <nc r="E110"/>
  </rcc>
  <rcc rId="36536" sId="5">
    <oc r="E111">
      <v>29680</v>
    </oc>
    <nc r="E111"/>
  </rcc>
  <rcc rId="36537" sId="5">
    <oc r="E112">
      <v>6285</v>
    </oc>
    <nc r="E112"/>
  </rcc>
  <rcc rId="36538" sId="5">
    <oc r="E113">
      <v>19995</v>
    </oc>
    <nc r="E113"/>
  </rcc>
  <rcc rId="36539" sId="5">
    <oc r="E114">
      <v>13080</v>
    </oc>
    <nc r="E114"/>
  </rcc>
  <rcc rId="36540" sId="5">
    <oc r="E115">
      <v>48420</v>
    </oc>
    <nc r="E115"/>
  </rcc>
  <rcc rId="36541" sId="5">
    <oc r="E116">
      <v>37315</v>
    </oc>
    <nc r="E116"/>
  </rcc>
  <rcc rId="36542" sId="5">
    <oc r="E117">
      <v>97950</v>
    </oc>
    <nc r="E117"/>
  </rcc>
  <rcc rId="36543" sId="5">
    <oc r="E118">
      <v>42375</v>
    </oc>
    <nc r="E118"/>
  </rcc>
  <rcc rId="36544" sId="5">
    <oc r="E119">
      <v>3210</v>
    </oc>
    <nc r="E119"/>
  </rcc>
  <rcc rId="36545" sId="5">
    <oc r="E120">
      <v>88295</v>
    </oc>
    <nc r="E120"/>
  </rcc>
  <rcc rId="36546" sId="5">
    <oc r="E121">
      <v>84885</v>
    </oc>
    <nc r="E121"/>
  </rcc>
  <rcc rId="36547" sId="5">
    <oc r="E122">
      <v>16260</v>
    </oc>
    <nc r="E122"/>
  </rcc>
  <rcc rId="36548" sId="5">
    <oc r="E123">
      <v>5580</v>
    </oc>
    <nc r="E123"/>
  </rcc>
  <rcc rId="36549" sId="5">
    <oc r="E124">
      <v>9310</v>
    </oc>
    <nc r="E124"/>
  </rcc>
  <rcc rId="36550" sId="5">
    <oc r="E125">
      <v>10930</v>
    </oc>
    <nc r="E125"/>
  </rcc>
  <rcc rId="36551" sId="5">
    <oc r="E126">
      <v>32825</v>
    </oc>
    <nc r="E126"/>
  </rcc>
  <rcc rId="36552" sId="5">
    <oc r="E127">
      <v>64560</v>
    </oc>
    <nc r="E127"/>
  </rcc>
  <rcc rId="36553" sId="5">
    <oc r="E128">
      <v>11850</v>
    </oc>
    <nc r="E128"/>
  </rcc>
  <rcc rId="36554" sId="5">
    <oc r="E129">
      <v>16635</v>
    </oc>
    <nc r="E129"/>
  </rcc>
  <rcc rId="36555" sId="5">
    <oc r="E130">
      <v>12540</v>
    </oc>
    <nc r="E130"/>
  </rcc>
  <rcc rId="36556" sId="5">
    <oc r="E131">
      <v>8870</v>
    </oc>
    <nc r="E131"/>
  </rcc>
  <rcc rId="36557" sId="5">
    <oc r="E132">
      <v>10170</v>
    </oc>
    <nc r="E132"/>
  </rcc>
  <rcc rId="36558" sId="5">
    <oc r="E133">
      <v>19690</v>
    </oc>
    <nc r="E133"/>
  </rcc>
  <rcc rId="36559" sId="5">
    <oc r="E134">
      <v>19440</v>
    </oc>
    <nc r="E134"/>
  </rcc>
  <rcc rId="36560" sId="5">
    <oc r="E135">
      <v>31945</v>
    </oc>
    <nc r="E135"/>
  </rcc>
  <rcc rId="36561" sId="5">
    <oc r="E136">
      <v>60405</v>
    </oc>
    <nc r="E136"/>
  </rcc>
  <rcc rId="36562" sId="5">
    <oc r="E137">
      <v>30345</v>
    </oc>
    <nc r="E137"/>
  </rcc>
  <rcc rId="36563" sId="5">
    <oc r="E138">
      <v>30280</v>
    </oc>
    <nc r="E138"/>
  </rcc>
  <rcc rId="36564" sId="5">
    <oc r="E139">
      <v>41565</v>
    </oc>
    <nc r="E139"/>
  </rcc>
  <rcc rId="36565" sId="5">
    <oc r="E140">
      <v>20060</v>
    </oc>
    <nc r="E140"/>
  </rcc>
  <rcc rId="36566" sId="5">
    <oc r="E141">
      <v>9810</v>
    </oc>
    <nc r="E141"/>
  </rcc>
  <rcc rId="36567" sId="5">
    <oc r="E142">
      <v>28805</v>
    </oc>
    <nc r="E142"/>
  </rcc>
  <rcc rId="36568" sId="5">
    <oc r="E143">
      <v>42355</v>
    </oc>
    <nc r="E143"/>
  </rcc>
  <rcc rId="36569" sId="5">
    <oc r="E144">
      <v>59915</v>
    </oc>
    <nc r="E144"/>
  </rcc>
  <rcc rId="36570" sId="5">
    <oc r="E145">
      <v>11780</v>
    </oc>
    <nc r="E145"/>
  </rcc>
  <rcc rId="36571" sId="5">
    <oc r="E146">
      <v>13760</v>
    </oc>
    <nc r="E146"/>
  </rcc>
  <rcc rId="36572" sId="5">
    <oc r="E147">
      <v>31825</v>
    </oc>
    <nc r="E147"/>
  </rcc>
  <rcc rId="36573" sId="5">
    <oc r="E148">
      <v>14255</v>
    </oc>
    <nc r="E148"/>
  </rcc>
  <rcc rId="36574" sId="5">
    <oc r="E149">
      <v>40975</v>
    </oc>
    <nc r="E149"/>
  </rcc>
  <rcc rId="36575" sId="5">
    <oc r="E150">
      <v>39665</v>
    </oc>
    <nc r="E150"/>
  </rcc>
  <rcc rId="36576" sId="5">
    <oc r="E151">
      <v>46315</v>
    </oc>
    <nc r="E151"/>
  </rcc>
  <rcc rId="36577" sId="5">
    <oc r="E152">
      <v>24305</v>
    </oc>
    <nc r="E152"/>
  </rcc>
  <rcc rId="36578" sId="5">
    <oc r="E153">
      <v>1405</v>
    </oc>
    <nc r="E153"/>
  </rcc>
  <rcc rId="36579" sId="5">
    <oc r="E154">
      <v>29710</v>
    </oc>
    <nc r="E154"/>
  </rcc>
  <rcc rId="36580" sId="5">
    <oc r="E155">
      <v>80110</v>
    </oc>
    <nc r="E155"/>
  </rcc>
  <rcc rId="36581" sId="5">
    <oc r="E156">
      <v>26510</v>
    </oc>
    <nc r="E156"/>
  </rcc>
  <rcc rId="36582" sId="5">
    <oc r="E157">
      <v>38040</v>
    </oc>
    <nc r="E157"/>
  </rcc>
  <rcc rId="36583" sId="5">
    <oc r="E158">
      <v>6075</v>
    </oc>
    <nc r="E158"/>
  </rcc>
  <rcc rId="36584" sId="5">
    <oc r="E159">
      <v>8340</v>
    </oc>
    <nc r="E159"/>
  </rcc>
  <rcc rId="36585" sId="5">
    <oc r="E160">
      <v>16300</v>
    </oc>
    <nc r="E160"/>
  </rcc>
  <rcc rId="36586" sId="5">
    <oc r="E161">
      <v>92515</v>
    </oc>
    <nc r="E161"/>
  </rcc>
  <rcc rId="36587" sId="5">
    <oc r="E162">
      <v>76150</v>
    </oc>
    <nc r="E162"/>
  </rcc>
  <rcc rId="36588" sId="5">
    <oc r="E163">
      <v>21880</v>
    </oc>
    <nc r="E163"/>
  </rcc>
  <rcc rId="36589" sId="5">
    <oc r="E164">
      <v>46665</v>
    </oc>
    <nc r="E164"/>
  </rcc>
  <rcc rId="36590" sId="5">
    <oc r="E166">
      <v>24320</v>
    </oc>
    <nc r="E166"/>
  </rcc>
  <rcc rId="36591" sId="5">
    <oc r="E167">
      <v>1855</v>
    </oc>
    <nc r="E167"/>
  </rcc>
  <rcc rId="36592" sId="5">
    <oc r="E168">
      <v>14000</v>
    </oc>
    <nc r="E168"/>
  </rcc>
  <rcc rId="36593" sId="5">
    <oc r="E169">
      <v>13575</v>
    </oc>
    <nc r="E169"/>
  </rcc>
  <rcc rId="36594" sId="5">
    <oc r="E170">
      <v>11780</v>
    </oc>
    <nc r="E170"/>
  </rcc>
  <rcc rId="36595" sId="5">
    <oc r="E171">
      <v>72385</v>
    </oc>
    <nc r="E171"/>
  </rcc>
  <rcc rId="36596" sId="5">
    <oc r="E172">
      <v>41285</v>
    </oc>
    <nc r="E172"/>
  </rcc>
  <rcc rId="36597" sId="5">
    <oc r="E173">
      <v>20860</v>
    </oc>
    <nc r="E173"/>
  </rcc>
  <rcc rId="36598" sId="5">
    <oc r="E174">
      <v>11050</v>
    </oc>
    <nc r="E174"/>
  </rcc>
  <rcc rId="36599" sId="5">
    <oc r="E175">
      <v>54770</v>
    </oc>
    <nc r="E175"/>
  </rcc>
  <rcc rId="36600" sId="5">
    <oc r="E176">
      <v>45810</v>
    </oc>
    <nc r="E176"/>
  </rcc>
  <rcc rId="36601" sId="5">
    <oc r="E177">
      <v>35510</v>
    </oc>
    <nc r="E177"/>
  </rcc>
  <rcc rId="36602" sId="5">
    <oc r="E179">
      <v>51100</v>
    </oc>
    <nc r="E179"/>
  </rcc>
  <rcc rId="36603" sId="5">
    <oc r="E180">
      <v>39945</v>
    </oc>
    <nc r="E180"/>
  </rcc>
  <rcc rId="36604" sId="5">
    <oc r="E181">
      <v>11200</v>
    </oc>
    <nc r="E181"/>
  </rcc>
  <rcc rId="36605" sId="5">
    <oc r="E182">
      <v>9885</v>
    </oc>
    <nc r="E182"/>
  </rcc>
  <rcc rId="36606" sId="5">
    <oc r="E183">
      <v>32475</v>
    </oc>
    <nc r="E183"/>
  </rcc>
  <rcc rId="36607" sId="5">
    <oc r="E184">
      <v>24685</v>
    </oc>
    <nc r="E184"/>
  </rcc>
  <rcc rId="36608" sId="5">
    <oc r="E185">
      <v>11575</v>
    </oc>
    <nc r="E185"/>
  </rcc>
  <rcc rId="36609" sId="5">
    <oc r="E186">
      <v>20285</v>
    </oc>
    <nc r="E186"/>
  </rcc>
  <rcc rId="36610" sId="5">
    <oc r="E187">
      <v>40915</v>
    </oc>
    <nc r="E187"/>
  </rcc>
  <rcc rId="36611" sId="5">
    <oc r="E188">
      <v>14170</v>
    </oc>
    <nc r="E188"/>
  </rcc>
  <rcc rId="36612" sId="5">
    <oc r="E189">
      <v>125540</v>
    </oc>
    <nc r="E189"/>
  </rcc>
  <rcc rId="36613" sId="5">
    <oc r="E190">
      <v>8920</v>
    </oc>
    <nc r="E190"/>
  </rcc>
  <rcc rId="36614" sId="5">
    <oc r="E191">
      <v>28150</v>
    </oc>
    <nc r="E191"/>
  </rcc>
  <rcc rId="36615" sId="5">
    <oc r="E192">
      <v>35140</v>
    </oc>
    <nc r="E192"/>
  </rcc>
  <rcc rId="36616" sId="5">
    <oc r="E193">
      <v>28515</v>
    </oc>
    <nc r="E193"/>
  </rcc>
  <rcc rId="36617" sId="5">
    <oc r="E194">
      <v>10225</v>
    </oc>
    <nc r="E194"/>
  </rcc>
  <rcc rId="36618" sId="5">
    <oc r="E195">
      <v>10665</v>
    </oc>
    <nc r="E195"/>
  </rcc>
  <rcc rId="36619" sId="5">
    <oc r="E196">
      <v>24950</v>
    </oc>
    <nc r="E196"/>
  </rcc>
  <rcc rId="36620" sId="5">
    <oc r="E197">
      <v>10130</v>
    </oc>
    <nc r="E197"/>
  </rcc>
  <rcc rId="36621" sId="5">
    <oc r="E198">
      <v>18810</v>
    </oc>
    <nc r="E198"/>
  </rcc>
  <rcc rId="36622" sId="5">
    <oc r="E199">
      <v>16550</v>
    </oc>
    <nc r="E199"/>
  </rcc>
  <rcc rId="36623" sId="5">
    <oc r="E200">
      <v>23010</v>
    </oc>
    <nc r="E200"/>
  </rcc>
  <rcc rId="36624" sId="5">
    <oc r="E201">
      <v>17005</v>
    </oc>
    <nc r="E201"/>
  </rcc>
  <rcc rId="36625" sId="10">
    <oc r="A2" t="inlineStr">
      <is>
        <t>Октябрь 2023 года</t>
      </is>
    </oc>
    <nc r="A2" t="inlineStr">
      <is>
        <t>Ноябрь 2023 года</t>
      </is>
    </nc>
  </rcc>
  <rcc rId="36626" sId="13">
    <oc r="A1" t="inlineStr">
      <is>
        <t>СПРАВОЧНАЯ ИНФОРМАЦИЯ потребление коммунальных услуг в здании по адресу г.Химки, ул.Лавочкина, д.13 октябрь 2023г.</t>
      </is>
    </oc>
    <nc r="A1" t="inlineStr">
      <is>
        <t>СПРАВОЧНАЯ ИНФОРМАЦИЯ потребление коммунальных услуг в здании по адресу г.Химки, ул.Лавочкина, д.13 ноябрь 2023г.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640" sId="1">
    <nc r="D8">
      <v>7378</v>
    </nc>
  </rcc>
  <rcc rId="36641" sId="1">
    <nc r="D9">
      <v>3162</v>
    </nc>
  </rcc>
  <rcc rId="36642" sId="1">
    <nc r="D10">
      <v>15545</v>
    </nc>
  </rcc>
  <rcc rId="36643" sId="1">
    <nc r="D11">
      <v>20666</v>
    </nc>
  </rcc>
  <rcc rId="36644" sId="1">
    <nc r="D13">
      <v>7284</v>
    </nc>
  </rcc>
  <rcc rId="36645" sId="1">
    <nc r="D14">
      <v>5401</v>
    </nc>
  </rcc>
  <rcc rId="36646" sId="1">
    <nc r="D15">
      <v>4675</v>
    </nc>
  </rcc>
  <rcc rId="36647" sId="1">
    <nc r="D16">
      <v>8286</v>
    </nc>
  </rcc>
  <rcc rId="36648" sId="1">
    <nc r="D18">
      <v>12573</v>
    </nc>
  </rcc>
  <rcc rId="36649" sId="1">
    <nc r="D19">
      <v>3507</v>
    </nc>
  </rcc>
  <rcc rId="36650" sId="1">
    <nc r="D20">
      <v>11236</v>
    </nc>
  </rcc>
  <rcc rId="36651" sId="1">
    <nc r="D21">
      <v>13798</v>
    </nc>
  </rcc>
  <rcc rId="36652" sId="1">
    <nc r="D30">
      <v>4425</v>
    </nc>
  </rcc>
  <rcc rId="36653" sId="1">
    <nc r="D31">
      <v>4193</v>
    </nc>
  </rcc>
  <rcc rId="36654" sId="1">
    <nc r="D33">
      <v>20469</v>
    </nc>
  </rcc>
  <rcc rId="36655" sId="1">
    <nc r="D34">
      <v>15270</v>
    </nc>
  </rcc>
  <rcc rId="36656" sId="1">
    <nc r="D36">
      <v>16050</v>
    </nc>
  </rcc>
  <rcc rId="36657" sId="1">
    <nc r="D37">
      <v>2728</v>
    </nc>
  </rcc>
  <rcc rId="36658" sId="1">
    <nc r="D38">
      <v>30174</v>
    </nc>
  </rcc>
  <rcc rId="36659" sId="1">
    <nc r="D39">
      <v>24976</v>
    </nc>
  </rcc>
  <rcc rId="36660" sId="1">
    <nc r="D45">
      <v>13350</v>
    </nc>
  </rcc>
  <rcc rId="36661" sId="1">
    <nc r="D46">
      <v>7879</v>
    </nc>
  </rcc>
  <rcc rId="36662" sId="1">
    <nc r="D47">
      <v>1523</v>
    </nc>
  </rcc>
  <rcc rId="36663" sId="16">
    <nc r="E13">
      <v>25005</v>
    </nc>
  </rcc>
  <rcc rId="36664" sId="16">
    <nc r="E9">
      <v>1817</v>
    </nc>
  </rcc>
  <rcc rId="36665" sId="16">
    <nc r="E4">
      <v>1057</v>
    </nc>
  </rcc>
  <rcc rId="36666" sId="16">
    <nc r="E7">
      <v>10326</v>
    </nc>
  </rcc>
  <rcc rId="36667" sId="16">
    <nc r="E8">
      <v>895</v>
    </nc>
  </rcc>
  <rcc rId="36668" sId="16">
    <nc r="E11">
      <v>27250</v>
    </nc>
  </rcc>
  <rcc rId="36669" sId="16">
    <nc r="E15">
      <v>1384</v>
    </nc>
  </rcc>
  <rcc rId="36670" sId="16">
    <nc r="E16">
      <v>8142</v>
    </nc>
  </rcc>
  <rcc rId="36671" sId="16">
    <nc r="E17">
      <v>27560</v>
    </nc>
  </rcc>
  <rcc rId="36672" sId="16">
    <nc r="E18">
      <v>3815</v>
    </nc>
  </rcc>
  <rcc rId="36673" sId="16">
    <nc r="E19">
      <v>20190</v>
    </nc>
  </rcc>
  <rcc rId="36674" sId="16">
    <nc r="E20">
      <v>40992</v>
    </nc>
  </rcc>
  <rcc rId="36675" sId="16">
    <nc r="E21">
      <v>732</v>
    </nc>
  </rcc>
  <rcc rId="36676" sId="16">
    <nc r="E26">
      <v>19924</v>
    </nc>
  </rcc>
  <rcc rId="36677" sId="16">
    <nc r="E25">
      <v>78713</v>
    </nc>
  </rcc>
  <rcc rId="36678" sId="16">
    <nc r="E24">
      <v>26753</v>
    </nc>
  </rcc>
  <rfmt sheetId="16" sqref="D7:D16">
    <dxf>
      <fill>
        <patternFill>
          <bgColor theme="0"/>
        </patternFill>
      </fill>
    </dxf>
  </rfmt>
  <rcc rId="36679" sId="16">
    <nc r="E12">
      <v>16932</v>
    </nc>
  </rcc>
  <rcc rId="36680" sId="16">
    <oc r="B18" t="inlineStr">
      <is>
        <t>Шаурмист (ОДН)</t>
      </is>
    </oc>
    <nc r="B18" t="inlineStr">
      <is>
        <t>Дворник (ОДН)</t>
      </is>
    </nc>
  </rcc>
  <rcc rId="36681" sId="16">
    <oc r="B17" t="inlineStr">
      <is>
        <t xml:space="preserve">Роман дворник (ОДН)                  </t>
      </is>
    </oc>
    <nc r="B17" t="inlineStr">
      <is>
        <t xml:space="preserve">(ОДН)                  </t>
      </is>
    </nc>
  </rcc>
  <rcc rId="36682" sId="16" numFmtId="19">
    <oc r="D2">
      <v>45192</v>
    </oc>
    <nc r="D2">
      <v>45223</v>
    </nc>
  </rcc>
  <rcc rId="36683" sId="16" numFmtId="19">
    <oc r="E2">
      <v>45222</v>
    </oc>
    <nc r="E2">
      <v>45253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697" sId="10" numFmtId="34">
    <oc r="C8">
      <v>3527.3</v>
    </oc>
    <nc r="C8">
      <v>3311.6</v>
    </nc>
  </rcc>
  <rcc rId="36698" sId="10" numFmtId="34">
    <oc r="C9">
      <v>1</v>
    </oc>
    <nc r="C9">
      <v>0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699" sId="2">
    <nc r="E6">
      <v>1435</v>
    </nc>
  </rcc>
  <rcc rId="36700" sId="2">
    <nc r="E7">
      <v>23820</v>
    </nc>
  </rcc>
  <rcc rId="36701" sId="2">
    <nc r="E8">
      <v>21190</v>
    </nc>
  </rcc>
  <rcc rId="36702" sId="2">
    <nc r="E9">
      <v>27610</v>
    </nc>
  </rcc>
  <rcc rId="36703" sId="2">
    <nc r="E11">
      <v>27320</v>
    </nc>
  </rcc>
  <rcc rId="36704" sId="2">
    <nc r="E12">
      <v>20785</v>
    </nc>
  </rcc>
  <rcc rId="36705" sId="2">
    <nc r="E13">
      <v>32320</v>
    </nc>
  </rcc>
  <rcc rId="36706" sId="2">
    <nc r="E14">
      <v>22220</v>
    </nc>
  </rcc>
  <rcc rId="36707" sId="2">
    <nc r="E15">
      <v>42195</v>
    </nc>
  </rcc>
  <rcc rId="36708" sId="2">
    <nc r="E16">
      <v>43605</v>
    </nc>
  </rcc>
  <rcc rId="36709" sId="2">
    <nc r="E17">
      <v>36865</v>
    </nc>
  </rcc>
  <rcc rId="36710" sId="2">
    <nc r="E18">
      <v>17805</v>
    </nc>
  </rcc>
  <rcc rId="36711" sId="2">
    <nc r="E19">
      <v>2885</v>
    </nc>
  </rcc>
  <rcc rId="36712" sId="2">
    <nc r="E20">
      <v>2885</v>
    </nc>
  </rcc>
  <rcc rId="36713" sId="2">
    <nc r="E21">
      <v>29430</v>
    </nc>
  </rcc>
  <rcc rId="36714" sId="2">
    <nc r="E22">
      <v>7865</v>
    </nc>
  </rcc>
  <rcc rId="36715" sId="2">
    <nc r="E23">
      <v>1310</v>
    </nc>
  </rcc>
  <rcc rId="36716" sId="2">
    <nc r="E24">
      <v>9390</v>
    </nc>
  </rcc>
  <rcc rId="36717" sId="2">
    <nc r="E25">
      <v>14805</v>
    </nc>
  </rcc>
  <rcc rId="36718" sId="2">
    <nc r="E26">
      <v>14075</v>
    </nc>
  </rcc>
  <rcc rId="36719" sId="2">
    <nc r="E27">
      <v>50535</v>
    </nc>
  </rcc>
  <rcc rId="36720" sId="2">
    <nc r="E28">
      <v>12520</v>
    </nc>
  </rcc>
  <rcc rId="36721" sId="2">
    <nc r="E29">
      <v>65630</v>
    </nc>
  </rcc>
  <rcc rId="36722" sId="2">
    <nc r="E30">
      <v>9060</v>
    </nc>
  </rcc>
  <rcc rId="36723" sId="2">
    <nc r="E31">
      <v>2520</v>
    </nc>
  </rcc>
  <rcc rId="36724" sId="2">
    <nc r="E32">
      <v>26275</v>
    </nc>
  </rcc>
  <rfmt sheetId="2" sqref="D33" start="0" length="0">
    <dxf>
      <fill>
        <patternFill patternType="none">
          <bgColor indexed="65"/>
        </patternFill>
      </fill>
    </dxf>
  </rfmt>
  <rfmt sheetId="2" sqref="E33" start="0" length="0">
    <dxf>
      <fill>
        <patternFill patternType="none">
          <bgColor indexed="65"/>
        </patternFill>
      </fill>
    </dxf>
  </rfmt>
  <rcc rId="36725" sId="2">
    <nc r="D33">
      <v>0</v>
    </nc>
  </rcc>
  <rcc rId="36726" sId="2">
    <nc r="E33">
      <v>135</v>
    </nc>
  </rcc>
  <rfmt sheetId="2" sqref="F33" start="0" length="0">
    <dxf>
      <fill>
        <patternFill>
          <bgColor theme="0"/>
        </patternFill>
      </fill>
    </dxf>
  </rfmt>
  <rcc rId="36727" sId="2">
    <oc r="G33">
      <v>120540</v>
    </oc>
    <nc r="G33"/>
  </rcc>
  <rfmt sheetId="2" sqref="C33">
    <dxf>
      <fill>
        <patternFill patternType="solid">
          <bgColor rgb="FFFFFF00"/>
        </patternFill>
      </fill>
    </dxf>
  </rfmt>
  <rcc rId="36728" sId="2">
    <oc r="F33">
      <v>403</v>
    </oc>
    <nc r="F33">
      <f>E33-D33+200</f>
    </nc>
  </rcc>
  <rfmt sheetId="2" sqref="F33">
    <dxf>
      <fill>
        <patternFill>
          <bgColor rgb="FFFFFF00"/>
        </patternFill>
      </fill>
    </dxf>
  </rfmt>
  <rcc rId="36729" sId="2">
    <nc r="E34">
      <v>49710</v>
    </nc>
  </rcc>
  <rcc rId="36730" sId="2">
    <nc r="E35">
      <v>56975</v>
    </nc>
  </rcc>
  <rcc rId="36731" sId="2">
    <nc r="E36">
      <v>14940</v>
    </nc>
  </rcc>
  <rcc rId="36732" sId="2">
    <nc r="E37">
      <v>37310</v>
    </nc>
  </rcc>
  <rcc rId="36733" sId="2">
    <nc r="E38">
      <v>44560</v>
    </nc>
  </rcc>
  <rcc rId="36734" sId="2">
    <nc r="E39">
      <v>32975</v>
    </nc>
  </rcc>
  <rcc rId="36735" sId="2">
    <nc r="E40">
      <v>30685</v>
    </nc>
  </rcc>
  <rcc rId="36736" sId="2">
    <nc r="E41">
      <v>32445</v>
    </nc>
  </rcc>
  <rcc rId="36737" sId="2">
    <nc r="E42">
      <v>31595</v>
    </nc>
  </rcc>
  <rcc rId="36738" sId="2">
    <nc r="E43">
      <v>6790</v>
    </nc>
  </rcc>
  <rcc rId="36739" sId="2">
    <nc r="E44">
      <v>36195</v>
    </nc>
  </rcc>
  <rcc rId="36740" sId="2">
    <nc r="E45">
      <v>25330</v>
    </nc>
  </rcc>
  <rcc rId="36741" sId="2">
    <nc r="E46">
      <v>43745</v>
    </nc>
  </rcc>
  <rcc rId="36742" sId="2">
    <nc r="E47">
      <v>54045</v>
    </nc>
  </rcc>
  <rcc rId="36743" sId="2">
    <nc r="E48">
      <v>42410</v>
    </nc>
  </rcc>
  <rcc rId="36744" sId="2">
    <nc r="E49">
      <v>90060</v>
    </nc>
  </rcc>
  <rcc rId="36745" sId="2">
    <nc r="E50">
      <v>80335</v>
    </nc>
  </rcc>
  <rcc rId="36746" sId="2">
    <nc r="E51">
      <v>10585</v>
    </nc>
  </rcc>
  <rcc rId="36747" sId="2">
    <nc r="E52">
      <v>11995</v>
    </nc>
  </rcc>
  <rcc rId="36748" sId="2">
    <nc r="E53">
      <v>21530</v>
    </nc>
  </rcc>
  <rcc rId="36749" sId="2">
    <nc r="E54">
      <v>12290</v>
    </nc>
  </rcc>
  <rcc rId="36750" sId="2">
    <nc r="E55">
      <v>45465</v>
    </nc>
  </rcc>
  <rcc rId="36751" sId="2">
    <nc r="E56">
      <v>11805</v>
    </nc>
  </rcc>
  <rfmt sheetId="2" sqref="D57" start="0" length="0">
    <dxf>
      <alignment vertical="top" readingOrder="0"/>
      <border outline="0">
        <bottom style="medium">
          <color indexed="64"/>
        </bottom>
      </border>
    </dxf>
  </rfmt>
  <rfmt sheetId="2" sqref="E57" start="0" length="0">
    <dxf>
      <alignment vertical="top" readingOrder="0"/>
      <border outline="0">
        <bottom style="medium">
          <color indexed="64"/>
        </bottom>
      </border>
    </dxf>
  </rfmt>
  <rfmt sheetId="2" sqref="F57" start="0" length="0">
    <dxf>
      <fill>
        <patternFill>
          <bgColor theme="0"/>
        </patternFill>
      </fill>
    </dxf>
  </rfmt>
  <rcc rId="36752" sId="2">
    <nc r="D57">
      <v>0</v>
    </nc>
  </rcc>
  <rcc rId="36753" sId="2">
    <nc r="E57">
      <v>55</v>
    </nc>
  </rcc>
  <rcc rId="36754" sId="2">
    <oc r="C57" t="inlineStr">
      <is>
        <t>01040502-07</t>
      </is>
    </oc>
    <nc r="C57"/>
  </rcc>
  <rfmt sheetId="2" sqref="C57">
    <dxf>
      <fill>
        <patternFill patternType="solid">
          <bgColor rgb="FFFFFF00"/>
        </patternFill>
      </fill>
    </dxf>
  </rfmt>
  <rcc rId="36755" sId="2">
    <oc r="F57">
      <v>239</v>
    </oc>
    <nc r="F57">
      <f>E57-D57+120</f>
    </nc>
  </rcc>
  <rfmt sheetId="2" sqref="F57">
    <dxf>
      <fill>
        <patternFill>
          <bgColor rgb="FFFFFF00"/>
        </patternFill>
      </fill>
    </dxf>
  </rfmt>
  <rcc rId="36756" sId="2">
    <oc r="C33" t="inlineStr">
      <is>
        <t>0263002-05</t>
      </is>
    </oc>
    <nc r="C33"/>
  </rcc>
  <rcc rId="36757" sId="2">
    <nc r="E58">
      <v>24125</v>
    </nc>
  </rcc>
  <rcc rId="36758" sId="2">
    <nc r="E59">
      <v>23615</v>
    </nc>
  </rcc>
  <rcc rId="36759" sId="2">
    <nc r="E60">
      <v>13280</v>
    </nc>
  </rcc>
  <rcc rId="36760" sId="2">
    <nc r="E61">
      <v>71420</v>
    </nc>
  </rcc>
  <rcc rId="36761" sId="2">
    <nc r="E62">
      <v>14590</v>
    </nc>
  </rcc>
  <rcc rId="36762" sId="2">
    <nc r="E63">
      <v>2160</v>
    </nc>
  </rcc>
  <rcc rId="36763" sId="2">
    <nc r="E64">
      <v>20730</v>
    </nc>
  </rcc>
  <rcc rId="36764" sId="2">
    <nc r="E65">
      <v>68230</v>
    </nc>
  </rcc>
  <rcc rId="36765" sId="2">
    <nc r="E66">
      <v>32790</v>
    </nc>
  </rcc>
  <rcc rId="36766" sId="2">
    <nc r="E67">
      <v>8200</v>
    </nc>
  </rcc>
  <rcc rId="36767" sId="2">
    <nc r="E68">
      <v>28065</v>
    </nc>
  </rcc>
  <rcc rId="36768" sId="2">
    <nc r="E69">
      <v>56255</v>
    </nc>
  </rcc>
  <rcc rId="36769" sId="2">
    <nc r="E70">
      <v>87990</v>
    </nc>
  </rcc>
  <rcc rId="36770" sId="2">
    <nc r="E71">
      <v>37415</v>
    </nc>
  </rcc>
  <rcc rId="36771" sId="2">
    <nc r="E72">
      <v>6820</v>
    </nc>
  </rcc>
  <rcc rId="36772" sId="2">
    <nc r="E73">
      <v>58890</v>
    </nc>
  </rcc>
  <rcc rId="36773" sId="2">
    <nc r="E74">
      <v>10015</v>
    </nc>
  </rcc>
  <rcc rId="36774" sId="2">
    <nc r="E75">
      <v>275</v>
    </nc>
  </rcc>
  <rcc rId="36775" sId="2">
    <nc r="E76">
      <v>26985</v>
    </nc>
  </rcc>
  <rcc rId="36776" sId="2">
    <nc r="E77">
      <v>19990</v>
    </nc>
  </rcc>
  <rcc rId="36777" sId="2">
    <nc r="E78">
      <v>38155</v>
    </nc>
  </rcc>
  <rcc rId="36778" sId="2">
    <nc r="E79">
      <v>8350</v>
    </nc>
  </rcc>
  <rcc rId="36779" sId="2">
    <nc r="E80">
      <v>28885</v>
    </nc>
  </rcc>
  <rcc rId="36780" sId="2">
    <nc r="E81">
      <v>11255</v>
    </nc>
  </rcc>
  <rcc rId="36781" sId="2">
    <oc r="C82" t="inlineStr">
      <is>
        <t>0281824-05</t>
      </is>
    </oc>
    <nc r="C82"/>
  </rcc>
  <rfmt sheetId="2" sqref="C82">
    <dxf>
      <fill>
        <patternFill patternType="solid">
          <bgColor rgb="FFFFFF00"/>
        </patternFill>
      </fill>
    </dxf>
  </rfmt>
  <rfmt sheetId="2" sqref="F82">
    <dxf>
      <fill>
        <patternFill>
          <bgColor rgb="FFFFFF00"/>
        </patternFill>
      </fill>
    </dxf>
  </rfmt>
  <rfmt sheetId="2" sqref="D82" start="0" length="0">
    <dxf>
      <fill>
        <patternFill patternType="none">
          <bgColor indexed="65"/>
        </patternFill>
      </fill>
    </dxf>
  </rfmt>
  <rfmt sheetId="2" sqref="E82" start="0" length="0">
    <dxf>
      <fill>
        <patternFill patternType="none">
          <bgColor indexed="65"/>
        </patternFill>
      </fill>
    </dxf>
  </rfmt>
  <rfmt sheetId="2" sqref="F82" start="0" length="0">
    <dxf>
      <fill>
        <patternFill>
          <bgColor theme="0"/>
        </patternFill>
      </fill>
    </dxf>
  </rfmt>
  <rcc rId="36782" sId="2">
    <nc r="D82">
      <v>0</v>
    </nc>
  </rcc>
  <rcc rId="36783" sId="2">
    <nc r="E82">
      <v>55</v>
    </nc>
  </rcc>
  <rcc rId="36784" sId="2">
    <oc r="F82">
      <v>205</v>
    </oc>
    <nc r="F82">
      <f>E82-D82+100</f>
    </nc>
  </rcc>
  <rfmt sheetId="2" sqref="F82">
    <dxf>
      <fill>
        <patternFill>
          <bgColor rgb="FFFFFF00"/>
        </patternFill>
      </fill>
    </dxf>
  </rfmt>
  <rcc rId="36785" sId="2">
    <oc r="G82">
      <v>62000</v>
    </oc>
    <nc r="G82"/>
  </rcc>
  <rcc rId="36786" sId="2">
    <nc r="E83">
      <v>7990</v>
    </nc>
  </rcc>
  <rcc rId="36787" sId="2">
    <nc r="E84">
      <v>13345</v>
    </nc>
  </rcc>
  <rcc rId="36788" sId="2">
    <nc r="E85">
      <v>9925</v>
    </nc>
  </rcc>
  <rcc rId="36789" sId="2">
    <nc r="E86">
      <v>38645</v>
    </nc>
  </rcc>
  <rcc rId="36790" sId="2">
    <nc r="E87">
      <v>36080</v>
    </nc>
  </rcc>
  <rcc rId="36791" sId="2">
    <nc r="E88">
      <v>19465</v>
    </nc>
  </rcc>
  <rcc rId="36792" sId="2">
    <nc r="E89">
      <v>68710</v>
    </nc>
  </rcc>
  <rcc rId="36793" sId="2">
    <nc r="E90">
      <v>61680</v>
    </nc>
  </rcc>
  <rcc rId="36794" sId="2">
    <nc r="E91">
      <v>14740</v>
    </nc>
  </rcc>
  <rcc rId="36795" sId="2">
    <nc r="E92">
      <v>12830</v>
    </nc>
  </rcc>
  <rcc rId="36796" sId="2">
    <nc r="E93">
      <v>730</v>
    </nc>
  </rcc>
  <rcc rId="36797" sId="2">
    <nc r="E94">
      <v>38150</v>
    </nc>
  </rcc>
  <rcc rId="36798" sId="2">
    <nc r="E95">
      <v>15085</v>
    </nc>
  </rcc>
  <rcc rId="36799" sId="2">
    <nc r="E96">
      <v>42250</v>
    </nc>
  </rcc>
  <rcc rId="36800" sId="2">
    <nc r="E97">
      <v>25645</v>
    </nc>
  </rcc>
  <rcc rId="36801" sId="2">
    <nc r="E98">
      <v>11715</v>
    </nc>
  </rcc>
  <rcc rId="36802" sId="2">
    <nc r="E99">
      <v>13055</v>
    </nc>
  </rcc>
  <rcc rId="36803" sId="2">
    <nc r="E100">
      <v>5205</v>
    </nc>
  </rcc>
  <rcc rId="36804" sId="2">
    <nc r="E101">
      <v>14880</v>
    </nc>
  </rcc>
  <rcc rId="36805" sId="2">
    <nc r="E102">
      <v>53585</v>
    </nc>
  </rcc>
  <rcc rId="36806" sId="2">
    <nc r="E103">
      <v>6700</v>
    </nc>
  </rcc>
  <rcc rId="36807" sId="2">
    <nc r="E104">
      <v>23450</v>
    </nc>
  </rcc>
  <rcc rId="36808" sId="2">
    <nc r="E105">
      <v>21220</v>
    </nc>
  </rcc>
  <rcc rId="36809" sId="2">
    <nc r="E106">
      <v>94125</v>
    </nc>
  </rcc>
  <rcc rId="36810" sId="2">
    <nc r="E107">
      <v>11055</v>
    </nc>
  </rcc>
  <rcc rId="36811" sId="2">
    <nc r="E108">
      <v>31115</v>
    </nc>
  </rcc>
  <rcc rId="36812" sId="2">
    <nc r="E109">
      <v>22890</v>
    </nc>
  </rcc>
  <rcc rId="36813" sId="2">
    <nc r="E110">
      <v>11960</v>
    </nc>
  </rcc>
  <rcc rId="36814" sId="2">
    <nc r="E111">
      <v>24880</v>
    </nc>
  </rcc>
  <rcc rId="36815" sId="2">
    <nc r="E112">
      <v>17395</v>
    </nc>
  </rcc>
  <rcc rId="36816" sId="2">
    <nc r="E113">
      <v>57715</v>
    </nc>
  </rcc>
  <rcc rId="36817" sId="2">
    <nc r="E114">
      <v>16380</v>
    </nc>
  </rcc>
  <rcc rId="36818" sId="2">
    <nc r="E115">
      <v>49590</v>
    </nc>
  </rcc>
  <rcc rId="36819" sId="2">
    <nc r="E116">
      <v>21270</v>
    </nc>
  </rcc>
  <rcc rId="36820" sId="2">
    <nc r="E117">
      <v>8795</v>
    </nc>
  </rcc>
  <rcc rId="36821" sId="2">
    <oc r="G118">
      <f>F82+F33+F57+F10</f>
    </oc>
    <nc r="G118">
      <f>F10</f>
    </nc>
  </rcc>
  <rcc rId="36822" sId="3">
    <nc r="E7">
      <v>13945</v>
    </nc>
  </rcc>
  <rcc rId="36823" sId="3">
    <nc r="E8">
      <v>965</v>
    </nc>
  </rcc>
  <rcc rId="36824" sId="3">
    <nc r="E9">
      <v>15590</v>
    </nc>
  </rcc>
  <rcc rId="36825" sId="3">
    <nc r="E10">
      <v>14640</v>
    </nc>
  </rcc>
  <rcc rId="36826" sId="3">
    <nc r="E11">
      <v>945</v>
    </nc>
  </rcc>
  <rcc rId="36827" sId="3">
    <nc r="E12">
      <v>29410</v>
    </nc>
  </rcc>
  <rcc rId="36828" sId="3">
    <nc r="E13">
      <v>12030</v>
    </nc>
  </rcc>
  <rcc rId="36829" sId="3">
    <nc r="E14">
      <v>19380</v>
    </nc>
  </rcc>
  <rcc rId="36830" sId="3">
    <nc r="E15">
      <v>4855</v>
    </nc>
  </rcc>
  <rcc rId="36831" sId="3">
    <nc r="E16">
      <v>78040</v>
    </nc>
  </rcc>
  <rcc rId="36832" sId="3">
    <nc r="E17">
      <v>42335</v>
    </nc>
  </rcc>
  <rcc rId="36833" sId="3">
    <nc r="E18">
      <v>16035</v>
    </nc>
  </rcc>
  <rcc rId="36834" sId="3">
    <nc r="E19">
      <v>157630</v>
    </nc>
  </rcc>
  <rcc rId="36835" sId="3">
    <nc r="E20">
      <v>6170</v>
    </nc>
  </rcc>
  <rcc rId="36836" sId="3">
    <nc r="E21">
      <v>14370</v>
    </nc>
  </rcc>
  <rcc rId="36837" sId="3">
    <nc r="E22">
      <v>13610</v>
    </nc>
  </rcc>
  <rcc rId="36838" sId="3">
    <nc r="E23">
      <v>38665</v>
    </nc>
  </rcc>
  <rcc rId="36839" sId="3">
    <nc r="E24">
      <v>54260</v>
    </nc>
  </rcc>
  <rcc rId="36840" sId="3">
    <nc r="E25">
      <v>12240</v>
    </nc>
  </rcc>
  <rcc rId="36841" sId="3">
    <nc r="E26">
      <v>15</v>
    </nc>
  </rcc>
  <rcc rId="36842" sId="3">
    <nc r="E27">
      <v>38635</v>
    </nc>
  </rcc>
  <rcc rId="36843" sId="3">
    <nc r="E28">
      <v>32515</v>
    </nc>
  </rcc>
  <rcc rId="36844" sId="3">
    <nc r="E29">
      <v>33095</v>
    </nc>
  </rcc>
  <rcc rId="36845" sId="3">
    <nc r="E30">
      <v>32380</v>
    </nc>
  </rcc>
  <rcc rId="36846" sId="3">
    <nc r="E31">
      <v>66405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189" sId="3">
    <nc r="E7">
      <v>13358</v>
    </nc>
  </rcc>
  <rcc rId="31190" sId="2">
    <nc r="E6">
      <v>1050</v>
    </nc>
  </rcc>
  <rcc rId="31191" sId="2">
    <nc r="E7">
      <v>23125</v>
    </nc>
  </rcc>
  <rcc rId="31192" sId="2">
    <nc r="E8">
      <v>20450</v>
    </nc>
  </rcc>
  <rcc rId="31193" sId="2">
    <nc r="E9">
      <v>24990</v>
    </nc>
  </rcc>
  <rcc rId="31194" sId="2">
    <nc r="E10">
      <v>110680</v>
    </nc>
  </rcc>
  <rcc rId="31195" sId="2">
    <nc r="E11">
      <v>26850</v>
    </nc>
  </rcc>
  <rcc rId="31196" sId="2">
    <nc r="E12">
      <v>20350</v>
    </nc>
  </rcc>
  <rcc rId="31197" sId="2">
    <nc r="E13">
      <v>30820</v>
    </nc>
  </rcc>
  <rcc rId="31198" sId="2">
    <nc r="E14">
      <v>21445</v>
    </nc>
  </rcc>
  <rcc rId="31199" sId="2">
    <nc r="E15">
      <v>40720</v>
    </nc>
  </rcc>
  <rcc rId="31200" sId="2">
    <nc r="E16">
      <v>43445</v>
    </nc>
  </rcc>
  <rcc rId="31201" sId="2">
    <nc r="E17">
      <v>34535</v>
    </nc>
  </rcc>
  <rcc rId="31202" sId="2">
    <nc r="E18">
      <v>16695</v>
    </nc>
  </rcc>
  <rcc rId="31203" sId="2">
    <nc r="E19">
      <v>2630</v>
    </nc>
  </rcc>
  <rcc rId="31204" sId="2">
    <nc r="E20">
      <v>2495</v>
    </nc>
  </rcc>
  <rcc rId="31205" sId="2">
    <nc r="E21">
      <v>28500</v>
    </nc>
  </rcc>
  <rcc rId="31206" sId="2">
    <nc r="E22">
      <v>7235</v>
    </nc>
  </rcc>
  <rcc rId="31207" sId="2">
    <nc r="E23">
      <v>795</v>
    </nc>
  </rcc>
  <rcc rId="31208" sId="2">
    <nc r="E24">
      <v>8310</v>
    </nc>
  </rcc>
  <rcc rId="31209" sId="2">
    <nc r="E25">
      <v>14290</v>
    </nc>
  </rcc>
  <rcc rId="31210" sId="2">
    <nc r="E26">
      <v>13335</v>
    </nc>
  </rcc>
  <rcc rId="31211" sId="2">
    <nc r="E27">
      <v>50035</v>
    </nc>
  </rcc>
  <rcc rId="31212" sId="2">
    <nc r="E28">
      <v>12055</v>
    </nc>
  </rcc>
  <rcc rId="31213" sId="2">
    <nc r="E29">
      <v>62995</v>
    </nc>
  </rcc>
  <rcc rId="31214" sId="2">
    <nc r="E30">
      <v>8360</v>
    </nc>
  </rcc>
  <rcc rId="31215" sId="2">
    <nc r="E31">
      <v>2430</v>
    </nc>
  </rcc>
  <rcc rId="31216" sId="2">
    <nc r="E32">
      <v>25585</v>
    </nc>
  </rcc>
  <rcc rId="31217" sId="2">
    <nc r="E34">
      <v>48080</v>
    </nc>
  </rcc>
  <rcc rId="31218" sId="2">
    <nc r="E35">
      <v>56290</v>
    </nc>
  </rcc>
  <rcc rId="31219" sId="2">
    <nc r="E36">
      <v>14320</v>
    </nc>
  </rcc>
  <rcc rId="31220" sId="2">
    <nc r="E37">
      <v>36105</v>
    </nc>
  </rcc>
  <rcc rId="31221" sId="2">
    <nc r="E38">
      <v>42325</v>
    </nc>
  </rcc>
  <rcc rId="31222" sId="2">
    <nc r="E39">
      <v>31440</v>
    </nc>
  </rcc>
  <rcc rId="31223" sId="2">
    <nc r="E40">
      <v>29705</v>
    </nc>
  </rcc>
  <rcc rId="31224" sId="2">
    <nc r="E41">
      <v>31305</v>
    </nc>
  </rcc>
  <rcc rId="31225" sId="2">
    <nc r="E42">
      <v>31235</v>
    </nc>
  </rcc>
  <rcc rId="31226" sId="2">
    <nc r="E43">
      <v>6285</v>
    </nc>
  </rcc>
  <rcc rId="31227" sId="2">
    <nc r="E44">
      <v>34075</v>
    </nc>
  </rcc>
  <rcc rId="31228" sId="2">
    <nc r="E45">
      <v>23670</v>
    </nc>
  </rcc>
  <rcc rId="31229" sId="2">
    <nc r="E46">
      <v>42430</v>
    </nc>
  </rcc>
  <rcc rId="31230" sId="2">
    <nc r="E47">
      <v>52895</v>
    </nc>
  </rcc>
  <rcc rId="31231" sId="2">
    <nc r="E48">
      <v>41925</v>
    </nc>
  </rcc>
  <rcc rId="31232" sId="2">
    <nc r="E49">
      <v>89250</v>
    </nc>
  </rcc>
  <rcc rId="31233" sId="2">
    <nc r="E50">
      <v>78005</v>
    </nc>
  </rcc>
  <rcc rId="31234" sId="2">
    <nc r="E51">
      <v>9865</v>
    </nc>
  </rcc>
  <rcc rId="31235" sId="2">
    <nc r="E52">
      <v>11480</v>
    </nc>
  </rcc>
  <rcc rId="31236" sId="2">
    <nc r="E53">
      <v>20665</v>
    </nc>
  </rcc>
  <rcc rId="31237" sId="2">
    <nc r="E54">
      <v>11520</v>
    </nc>
  </rcc>
  <rcc rId="31238" sId="2">
    <nc r="E55">
      <v>44920</v>
    </nc>
  </rcc>
  <rcc rId="31239" sId="2">
    <nc r="E56">
      <v>11195</v>
    </nc>
  </rcc>
  <rcc rId="31240" sId="2">
    <nc r="E58">
      <v>23470</v>
    </nc>
  </rcc>
  <rcc rId="31241" sId="2">
    <nc r="E59">
      <v>22990</v>
    </nc>
  </rcc>
  <rcc rId="31242" sId="2">
    <nc r="E60">
      <v>13250</v>
    </nc>
  </rcc>
  <rcc rId="31243" sId="2">
    <nc r="E61">
      <v>70635</v>
    </nc>
  </rcc>
  <rcc rId="31244" sId="2">
    <nc r="E62">
      <v>13930</v>
    </nc>
  </rcc>
  <rcc rId="31245" sId="2">
    <nc r="E63">
      <v>2135</v>
    </nc>
  </rcc>
  <rcc rId="31246" sId="2">
    <nc r="E64">
      <v>20365</v>
    </nc>
  </rcc>
  <rcc rId="31247" sId="2">
    <nc r="E65">
      <v>66155</v>
    </nc>
  </rcc>
  <rcc rId="31248" sId="2">
    <nc r="E66">
      <v>30980</v>
    </nc>
  </rcc>
  <rcc rId="31249" sId="2">
    <nc r="E67">
      <v>7850</v>
    </nc>
  </rcc>
  <rcc rId="31250" sId="2">
    <nc r="E68">
      <v>26955</v>
    </nc>
  </rcc>
  <rcc rId="31251" sId="2">
    <nc r="E69">
      <v>55210</v>
    </nc>
  </rcc>
  <rcc rId="31252" sId="2">
    <nc r="E70">
      <v>86780</v>
    </nc>
  </rcc>
  <rcc rId="31253" sId="2">
    <nc r="E71">
      <v>36845</v>
    </nc>
  </rcc>
  <rcc rId="31254" sId="2">
    <nc r="E72">
      <v>6020</v>
    </nc>
  </rcc>
  <rcc rId="31255" sId="2">
    <nc r="E73">
      <v>57000</v>
    </nc>
  </rcc>
  <rcc rId="31256" sId="2">
    <nc r="E74">
      <v>9815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47" sId="4">
    <nc r="E7">
      <v>8390</v>
    </nc>
  </rcc>
  <rcc rId="36848" sId="4">
    <nc r="E8">
      <v>53465</v>
    </nc>
  </rcc>
  <rcc rId="36849" sId="4">
    <nc r="E9">
      <v>6455</v>
    </nc>
  </rcc>
  <rcc rId="36850" sId="4">
    <nc r="E10">
      <v>24105</v>
    </nc>
  </rcc>
  <rcc rId="36851" sId="4">
    <nc r="E11">
      <v>14140</v>
    </nc>
  </rcc>
  <rcc rId="36852" sId="4">
    <nc r="E12">
      <v>46705</v>
    </nc>
  </rcc>
  <rcc rId="36853" sId="4">
    <nc r="E13">
      <v>17865</v>
    </nc>
  </rcc>
  <rcc rId="36854" sId="4">
    <nc r="E14">
      <v>9675</v>
    </nc>
  </rcc>
  <rcc rId="36855" sId="4">
    <nc r="E15">
      <v>28750</v>
    </nc>
  </rcc>
  <rcc rId="36856" sId="4">
    <nc r="E16">
      <v>30465</v>
    </nc>
  </rcc>
  <rcc rId="36857" sId="4">
    <nc r="E17">
      <v>31660</v>
    </nc>
  </rcc>
  <rcc rId="36858" sId="4">
    <nc r="E18">
      <v>34420</v>
    </nc>
  </rcc>
  <rcc rId="36859" sId="4">
    <nc r="E19">
      <v>54825</v>
    </nc>
  </rcc>
  <rcc rId="36860" sId="4">
    <nc r="E20">
      <v>4670</v>
    </nc>
  </rcc>
  <rcc rId="36861" sId="4">
    <nc r="E21">
      <v>9610</v>
    </nc>
  </rcc>
  <rcc rId="36862" sId="4">
    <nc r="E22">
      <v>22860</v>
    </nc>
  </rcc>
  <rcc rId="36863" sId="4">
    <nc r="E23">
      <v>49495</v>
    </nc>
  </rcc>
  <rcc rId="36864" sId="4">
    <nc r="E24">
      <v>31540</v>
    </nc>
  </rcc>
  <rcc rId="36865" sId="4">
    <nc r="E25">
      <v>35400</v>
    </nc>
  </rcc>
  <rcc rId="36866" sId="4">
    <nc r="E26">
      <v>17610</v>
    </nc>
  </rcc>
  <rcc rId="36867" sId="4">
    <nc r="E27">
      <v>15740</v>
    </nc>
  </rcc>
  <rcc rId="36868" sId="4">
    <nc r="E28">
      <v>58595</v>
    </nc>
  </rcc>
  <rcc rId="36869" sId="4">
    <nc r="E29">
      <v>35030</v>
    </nc>
  </rcc>
  <rfmt sheetId="4" sqref="C30">
    <dxf>
      <fill>
        <patternFill>
          <bgColor rgb="FFFFFF00"/>
        </patternFill>
      </fill>
    </dxf>
  </rfmt>
  <rfmt sheetId="4" sqref="F30">
    <dxf>
      <fill>
        <patternFill>
          <bgColor rgb="FFFFFF00"/>
        </patternFill>
      </fill>
    </dxf>
  </rfmt>
  <rcc rId="36870" sId="4">
    <oc r="C30" t="inlineStr">
      <is>
        <t>0253080-05</t>
      </is>
    </oc>
    <nc r="C30"/>
  </rcc>
  <rfmt sheetId="4" sqref="D30" start="0" length="0">
    <dxf>
      <border outline="0">
        <bottom style="medium">
          <color indexed="64"/>
        </bottom>
      </border>
    </dxf>
  </rfmt>
  <rfmt sheetId="4" sqref="E30" start="0" length="0">
    <dxf>
      <border outline="0">
        <bottom style="medium">
          <color indexed="64"/>
        </bottom>
      </border>
    </dxf>
  </rfmt>
  <rfmt sheetId="4" sqref="F30" start="0" length="0">
    <dxf>
      <fill>
        <patternFill patternType="none">
          <bgColor indexed="65"/>
        </patternFill>
      </fill>
    </dxf>
  </rfmt>
  <rcc rId="36871" sId="4">
    <nc r="D30">
      <v>0</v>
    </nc>
  </rcc>
  <rcc rId="36872" sId="4">
    <nc r="E30">
      <v>20</v>
    </nc>
  </rcc>
  <rcc rId="36873" sId="4">
    <oc r="F30">
      <f>91*3</f>
    </oc>
    <nc r="F30">
      <f>E30-D30+140</f>
    </nc>
  </rcc>
  <rfmt sheetId="4" sqref="F30">
    <dxf>
      <fill>
        <patternFill patternType="solid">
          <bgColor rgb="FFFFFF00"/>
        </patternFill>
      </fill>
    </dxf>
  </rfmt>
  <rcc rId="36874" sId="4">
    <nc r="E31">
      <v>22475</v>
    </nc>
  </rcc>
  <rcc rId="36875" sId="4">
    <nc r="E32">
      <v>30870</v>
    </nc>
  </rcc>
  <rcc rId="36876" sId="4">
    <nc r="E33">
      <v>38815</v>
    </nc>
  </rcc>
  <rcc rId="36877" sId="4">
    <nc r="E34">
      <v>20215</v>
    </nc>
  </rcc>
  <rfmt sheetId="4" sqref="D35:F35">
    <dxf>
      <fill>
        <patternFill>
          <bgColor rgb="FFFF0000"/>
        </patternFill>
      </fill>
    </dxf>
  </rfmt>
  <rcc rId="36878" sId="4">
    <nc r="E36">
      <v>50000</v>
    </nc>
  </rcc>
  <rcc rId="36879" sId="4">
    <nc r="E37">
      <v>39605</v>
    </nc>
  </rcc>
  <rcc rId="36880" sId="4">
    <nc r="E38">
      <v>12940</v>
    </nc>
  </rcc>
  <rcc rId="36881" sId="4">
    <nc r="E39">
      <v>42800</v>
    </nc>
  </rcc>
  <rcc rId="36882" sId="4">
    <nc r="E40">
      <v>38265</v>
    </nc>
  </rcc>
  <rcc rId="36883" sId="4">
    <nc r="E41">
      <v>5025</v>
    </nc>
  </rcc>
  <rcc rId="36884" sId="4">
    <nc r="E42">
      <v>102545</v>
    </nc>
  </rcc>
  <rcc rId="36885" sId="4">
    <nc r="E43">
      <v>10575</v>
    </nc>
  </rcc>
  <rcc rId="36886" sId="4">
    <nc r="E44">
      <v>2800</v>
    </nc>
  </rcc>
  <rcc rId="36887" sId="4">
    <nc r="E45">
      <v>88615</v>
    </nc>
  </rcc>
  <rcc rId="36888" sId="4">
    <nc r="E46">
      <v>9415</v>
    </nc>
  </rcc>
  <rcc rId="36889" sId="4">
    <nc r="E47">
      <v>11875</v>
    </nc>
  </rcc>
  <rcc rId="36890" sId="4">
    <nc r="E48">
      <v>54790</v>
    </nc>
  </rcc>
  <rcc rId="36891" sId="4">
    <nc r="E49">
      <v>15160</v>
    </nc>
  </rcc>
  <rcc rId="36892" sId="4">
    <nc r="E50">
      <v>32745</v>
    </nc>
  </rcc>
  <rcc rId="36893" sId="4">
    <nc r="E51">
      <v>16515</v>
    </nc>
  </rcc>
  <rcc rId="36894" sId="4">
    <nc r="E52">
      <v>10115</v>
    </nc>
  </rcc>
  <rcc rId="36895" sId="4">
    <nc r="E53">
      <v>20295</v>
    </nc>
  </rcc>
  <rcc rId="36896" sId="4">
    <nc r="E54">
      <v>6215</v>
    </nc>
  </rcc>
  <rcc rId="36897" sId="4">
    <nc r="E55">
      <v>55420</v>
    </nc>
  </rcc>
  <rcc rId="36898" sId="4">
    <nc r="E56">
      <v>53595</v>
    </nc>
  </rcc>
  <rcc rId="36899" sId="4">
    <nc r="E57">
      <v>6055</v>
    </nc>
  </rcc>
  <rcc rId="36900" sId="4">
    <nc r="E58">
      <v>29675</v>
    </nc>
  </rcc>
  <rcc rId="36901" sId="4">
    <nc r="E59">
      <v>13675</v>
    </nc>
  </rcc>
  <rcc rId="36902" sId="4">
    <nc r="G35">
      <v>11860</v>
    </nc>
  </rcc>
  <rfmt sheetId="4" sqref="D35:E35">
    <dxf>
      <fill>
        <patternFill patternType="none">
          <bgColor auto="1"/>
        </patternFill>
      </fill>
    </dxf>
  </rfmt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903" sId="4">
    <oc r="D35">
      <v>11860</v>
    </oc>
    <nc r="D35"/>
  </rcc>
  <rcc rId="36904" sId="4">
    <oc r="F35">
      <f>E35-D35</f>
    </oc>
    <nc r="F35">
      <v>30</v>
    </nc>
  </rcc>
  <rcc rId="36905" sId="4">
    <oc r="G60">
      <f>F30</f>
    </oc>
    <nc r="G60">
      <f>F35</f>
    </nc>
  </rcc>
  <rcmt sheetId="4" cell="F35" guid="{F9D51013-9127-48E4-AE57-FD806AA7F916}" author="HP" newLength="59"/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906" sId="5">
    <nc r="E6">
      <v>14800</v>
    </nc>
  </rcc>
  <rcc rId="36907" sId="5">
    <nc r="E7">
      <v>5880</v>
    </nc>
  </rcc>
  <rcc rId="36908" sId="5">
    <nc r="E8">
      <v>18410</v>
    </nc>
  </rcc>
  <rcc rId="36909" sId="5">
    <nc r="E9">
      <v>12150</v>
    </nc>
  </rcc>
  <rcc rId="36910" sId="5">
    <nc r="E10">
      <v>21695</v>
    </nc>
  </rcc>
  <rcc rId="36911" sId="5">
    <nc r="E11">
      <v>45810</v>
    </nc>
  </rcc>
  <rcc rId="36912" sId="5">
    <nc r="E12">
      <v>21980</v>
    </nc>
  </rcc>
  <rcc rId="36913" sId="5">
    <nc r="E13">
      <v>14370</v>
    </nc>
  </rcc>
  <rfmt sheetId="5" sqref="C14">
    <dxf>
      <fill>
        <patternFill>
          <bgColor rgb="FFFFFF00"/>
        </patternFill>
      </fill>
    </dxf>
  </rfmt>
  <rfmt sheetId="5" sqref="F14">
    <dxf>
      <fill>
        <patternFill>
          <bgColor rgb="FFFFFF00"/>
        </patternFill>
      </fill>
    </dxf>
  </rfmt>
  <rfmt sheetId="5" sqref="D14" start="0" length="0">
    <dxf>
      <fill>
        <patternFill patternType="none">
          <bgColor indexed="65"/>
        </patternFill>
      </fill>
      <border outline="0">
        <top/>
      </border>
    </dxf>
  </rfmt>
  <rfmt sheetId="5" sqref="E14" start="0" length="0">
    <dxf>
      <fill>
        <patternFill patternType="none">
          <bgColor indexed="65"/>
        </patternFill>
      </fill>
      <border outline="0">
        <top/>
      </border>
    </dxf>
  </rfmt>
  <rfmt sheetId="5" sqref="F14" start="0" length="0">
    <dxf>
      <fill>
        <patternFill patternType="none">
          <bgColor indexed="65"/>
        </patternFill>
      </fill>
    </dxf>
  </rfmt>
  <rcc rId="36914" sId="5">
    <nc r="D14">
      <v>0</v>
    </nc>
  </rcc>
  <rcc rId="36915" sId="5">
    <nc r="E14">
      <v>30</v>
    </nc>
  </rcc>
  <rfmt sheetId="5" sqref="F14">
    <dxf>
      <fill>
        <patternFill patternType="solid">
          <bgColor rgb="FFFFFF00"/>
        </patternFill>
      </fill>
    </dxf>
  </rfmt>
  <rcc rId="36916" sId="5">
    <oc r="F14">
      <v>240</v>
    </oc>
    <nc r="F14">
      <f>E14-D14+120</f>
    </nc>
  </rcc>
  <rcc rId="36917" sId="5">
    <oc r="G14">
      <v>70725</v>
    </oc>
    <nc r="G14"/>
  </rcc>
  <rcmt sheetId="5" cell="F14" guid="{00000000-0000-0000-0000-000000000000}" action="delete" author="HP"/>
  <rcc rId="36918" sId="5">
    <oc r="C14" t="inlineStr">
      <is>
        <t>00377562-05</t>
      </is>
    </oc>
    <nc r="C14"/>
  </rcc>
  <rcc rId="36919" sId="5">
    <nc r="E15">
      <v>20275</v>
    </nc>
  </rcc>
  <rcc rId="36920" sId="5">
    <nc r="E16">
      <v>7665</v>
    </nc>
  </rcc>
  <rcc rId="36921" sId="5">
    <nc r="E17">
      <v>33425</v>
    </nc>
  </rcc>
  <rcc rId="36922" sId="5">
    <nc r="E18">
      <v>19580</v>
    </nc>
  </rcc>
  <rcc rId="36923" sId="5">
    <nc r="E19">
      <v>14740</v>
    </nc>
  </rcc>
  <rcc rId="36924" sId="5">
    <nc r="E20">
      <v>55680</v>
    </nc>
  </rcc>
  <rcc rId="36925" sId="5">
    <nc r="E21">
      <v>71280</v>
    </nc>
  </rcc>
  <rcc rId="36926" sId="5">
    <nc r="E22">
      <v>55565</v>
    </nc>
  </rcc>
  <rcc rId="36927" sId="5">
    <nc r="E23">
      <v>12330</v>
    </nc>
  </rcc>
  <rcc rId="36928" sId="5">
    <nc r="E24">
      <v>8715</v>
    </nc>
  </rcc>
  <rcc rId="36929" sId="5">
    <nc r="E25">
      <v>14560</v>
    </nc>
  </rcc>
  <rcc rId="36930" sId="5">
    <nc r="E26">
      <v>9515</v>
    </nc>
  </rcc>
  <rcc rId="36931" sId="5">
    <nc r="E27">
      <v>5420</v>
    </nc>
  </rcc>
  <rcc rId="36932" sId="5">
    <nc r="E28">
      <v>7340</v>
    </nc>
  </rcc>
  <rcc rId="36933" sId="5">
    <nc r="E29">
      <v>24285</v>
    </nc>
  </rcc>
  <rcc rId="36934" sId="5">
    <nc r="E30">
      <v>63200</v>
    </nc>
  </rcc>
  <rcc rId="36935" sId="5">
    <nc r="E31">
      <v>21105</v>
    </nc>
  </rcc>
  <rcc rId="36936" sId="5">
    <nc r="E32">
      <v>19680</v>
    </nc>
  </rcc>
  <rcc rId="36937" sId="5">
    <nc r="E33">
      <v>56015</v>
    </nc>
  </rcc>
  <rcc rId="36938" sId="5">
    <nc r="E34">
      <v>14390</v>
    </nc>
  </rcc>
  <rcc rId="36939" sId="5">
    <nc r="E35">
      <v>11215</v>
    </nc>
  </rcc>
  <rcc rId="36940" sId="5">
    <nc r="E36">
      <v>71060</v>
    </nc>
  </rcc>
  <rcc rId="36941" sId="5">
    <nc r="E37">
      <v>28355</v>
    </nc>
  </rcc>
  <rcc rId="36942" sId="5">
    <nc r="E38">
      <v>93850</v>
    </nc>
  </rcc>
  <rcc rId="36943" sId="5">
    <nc r="E39">
      <v>13175</v>
    </nc>
  </rcc>
  <rcc rId="36944" sId="5">
    <nc r="E40">
      <v>65835</v>
    </nc>
  </rcc>
  <rcc rId="36945" sId="5">
    <nc r="E41">
      <v>20200</v>
    </nc>
  </rcc>
  <rcc rId="36946" sId="5">
    <nc r="E42">
      <v>109505</v>
    </nc>
  </rcc>
  <rcc rId="36947" sId="5">
    <nc r="E43">
      <v>15120</v>
    </nc>
  </rcc>
  <rcc rId="36948" sId="5">
    <nc r="E44">
      <v>23710</v>
    </nc>
  </rcc>
  <rcc rId="36949" sId="5">
    <nc r="E45">
      <v>21090</v>
    </nc>
  </rcc>
  <rcc rId="36950" sId="5">
    <nc r="E46">
      <v>950</v>
    </nc>
  </rcc>
  <rcc rId="36951" sId="5">
    <nc r="E47">
      <v>12925</v>
    </nc>
  </rcc>
  <rcc rId="36952" sId="5">
    <nc r="E48">
      <v>26015</v>
    </nc>
  </rcc>
  <rcc rId="36953" sId="5">
    <nc r="E49">
      <v>35740</v>
    </nc>
  </rcc>
  <rcc rId="36954" sId="5">
    <nc r="E50">
      <v>20140</v>
    </nc>
  </rcc>
  <rcc rId="36955" sId="5">
    <nc r="E51">
      <v>3465</v>
    </nc>
  </rcc>
  <rcc rId="36956" sId="5">
    <nc r="E52">
      <v>23485</v>
    </nc>
  </rcc>
  <rcc rId="36957" sId="5">
    <nc r="E53">
      <v>37080</v>
    </nc>
  </rcc>
  <rcc rId="36958" sId="5">
    <nc r="E54">
      <v>44050</v>
    </nc>
  </rcc>
  <rcc rId="36959" sId="5">
    <nc r="E55">
      <v>9695</v>
    </nc>
  </rcc>
  <rcc rId="36960" sId="5">
    <nc r="E56">
      <v>268485</v>
    </nc>
  </rcc>
  <rcc rId="36961" sId="5">
    <nc r="E57">
      <v>33285</v>
    </nc>
  </rcc>
  <rcc rId="36962" sId="5">
    <nc r="E58">
      <v>10575</v>
    </nc>
  </rcc>
  <rcc rId="36963" sId="5">
    <nc r="G59">
      <v>67205</v>
    </nc>
  </rcc>
  <rfmt sheetId="5" sqref="G59">
    <dxf>
      <alignment horizontal="left" readingOrder="0"/>
    </dxf>
  </rfmt>
  <rcc rId="36964" sId="5">
    <oc r="D59">
      <v>67205</v>
    </oc>
    <nc r="D59"/>
  </rcc>
  <rcc rId="36965" sId="5">
    <oc r="F59">
      <f>E59-D59</f>
    </oc>
    <nc r="F59"/>
  </rcc>
  <rfmt sheetId="5" sqref="F59">
    <dxf>
      <fill>
        <patternFill patternType="solid">
          <bgColor rgb="FFFF0000"/>
        </patternFill>
      </fill>
    </dxf>
  </rfmt>
  <rfmt sheetId="5" sqref="G59" start="0" length="2147483647">
    <dxf>
      <font>
        <sz val="9"/>
      </font>
    </dxf>
  </rfmt>
  <rcc rId="36966" sId="5">
    <nc r="E61">
      <v>4315</v>
    </nc>
  </rcc>
  <rcc rId="36967" sId="5">
    <nc r="E62">
      <v>9390</v>
    </nc>
  </rcc>
  <rcc rId="36968" sId="5">
    <nc r="E63">
      <v>2315</v>
    </nc>
  </rcc>
  <rcc rId="36969" sId="5">
    <nc r="E64">
      <v>20735</v>
    </nc>
  </rcc>
  <rcc rId="36970" sId="5">
    <nc r="E65">
      <v>7540</v>
    </nc>
  </rcc>
  <rcc rId="36971" sId="5">
    <nc r="E66">
      <v>24485</v>
    </nc>
  </rcc>
  <rcc rId="36972" sId="5">
    <nc r="E67">
      <v>33215</v>
    </nc>
  </rcc>
  <rcc rId="36973" sId="5">
    <nc r="E68">
      <v>6230</v>
    </nc>
  </rcc>
  <rfmt sheetId="5" sqref="D69" start="0" length="0">
    <dxf>
      <fill>
        <patternFill patternType="none">
          <bgColor indexed="65"/>
        </patternFill>
      </fill>
    </dxf>
  </rfmt>
  <rfmt sheetId="5" sqref="E69" start="0" length="0">
    <dxf>
      <fill>
        <patternFill patternType="none">
          <bgColor indexed="65"/>
        </patternFill>
      </fill>
    </dxf>
  </rfmt>
  <rfmt sheetId="5" sqref="F69" start="0" length="0">
    <dxf>
      <fill>
        <patternFill patternType="none">
          <bgColor indexed="65"/>
        </patternFill>
      </fill>
    </dxf>
  </rfmt>
  <rcc rId="36974" sId="5">
    <nc r="D69">
      <v>0</v>
    </nc>
  </rcc>
  <rcc rId="36975" sId="5">
    <nc r="E69">
      <v>135</v>
    </nc>
  </rcc>
  <rcmt sheetId="5" cell="F69" guid="{00000000-0000-0000-0000-000000000000}" action="delete" author="HP"/>
  <rcc rId="36976" sId="5">
    <oc r="G69">
      <v>58495</v>
    </oc>
    <nc r="G69"/>
  </rcc>
  <rcc rId="36977" sId="5">
    <oc r="C69" t="inlineStr">
      <is>
        <t>379635-05</t>
      </is>
    </oc>
    <nc r="C69"/>
  </rcc>
  <rfmt sheetId="5" sqref="C69">
    <dxf>
      <fill>
        <patternFill>
          <bgColor rgb="FFFFFF00"/>
        </patternFill>
      </fill>
    </dxf>
  </rfmt>
  <rfmt sheetId="5" sqref="F69">
    <dxf>
      <fill>
        <patternFill patternType="solid">
          <bgColor rgb="FFFFFF00"/>
        </patternFill>
      </fill>
    </dxf>
  </rfmt>
  <rcc rId="36978" sId="5">
    <oc r="F69">
      <v>430</v>
    </oc>
    <nc r="F69">
      <f>E69-D69+215</f>
    </nc>
  </rcc>
  <rcc rId="36979" sId="5">
    <nc r="E70">
      <v>20825</v>
    </nc>
  </rcc>
  <rcc rId="36980" sId="5">
    <nc r="E71">
      <v>37215</v>
    </nc>
  </rcc>
  <rcc rId="36981" sId="5">
    <nc r="E72">
      <v>34230</v>
    </nc>
  </rcc>
  <rcc rId="36982" sId="5">
    <nc r="E73">
      <v>4065</v>
    </nc>
  </rcc>
  <rcc rId="36983" sId="5">
    <nc r="E74">
      <v>8420</v>
    </nc>
  </rcc>
  <rcc rId="36984" sId="5">
    <nc r="E75">
      <v>6000</v>
    </nc>
  </rcc>
  <rcc rId="36985" sId="5">
    <nc r="E76">
      <v>62065</v>
    </nc>
  </rcc>
  <rcc rId="36986" sId="5">
    <nc r="E77">
      <v>12885</v>
    </nc>
  </rcc>
  <rcc rId="36987" sId="5">
    <nc r="E78">
      <v>12635</v>
    </nc>
  </rcc>
  <rcc rId="36988" sId="5">
    <nc r="E79">
      <v>10180</v>
    </nc>
  </rcc>
  <rcc rId="36989" sId="5">
    <nc r="E80">
      <v>8725</v>
    </nc>
  </rcc>
  <rcc rId="36990" sId="5">
    <nc r="E81">
      <v>11095</v>
    </nc>
  </rcc>
  <rcc rId="36991" sId="5">
    <nc r="E82">
      <v>2470</v>
    </nc>
  </rcc>
  <rcc rId="36992" sId="5">
    <nc r="E83">
      <v>16120</v>
    </nc>
  </rcc>
  <rcc rId="36993" sId="5">
    <nc r="E84">
      <v>245</v>
    </nc>
  </rcc>
  <rcc rId="36994" sId="5">
    <nc r="E85">
      <v>26075</v>
    </nc>
  </rcc>
  <rcc rId="36995" sId="5">
    <nc r="E86">
      <v>27630</v>
    </nc>
  </rcc>
  <rcc rId="36996" sId="5">
    <nc r="E87">
      <v>9095</v>
    </nc>
  </rcc>
  <rcc rId="36997" sId="5">
    <nc r="E88">
      <v>3150</v>
    </nc>
  </rcc>
  <rcc rId="36998" sId="5">
    <nc r="E89">
      <v>43535</v>
    </nc>
  </rcc>
  <rcc rId="36999" sId="5">
    <nc r="E90">
      <v>27740</v>
    </nc>
  </rcc>
  <rcc rId="37000" sId="5">
    <nc r="E91">
      <v>70180</v>
    </nc>
  </rcc>
  <rcc rId="37001" sId="5">
    <nc r="E92">
      <v>41740</v>
    </nc>
  </rcc>
  <rcc rId="37002" sId="5">
    <oc r="G93">
      <v>22515</v>
    </oc>
    <nc r="G93"/>
  </rcc>
  <rcc rId="37003" sId="5">
    <oc r="C93" t="inlineStr">
      <is>
        <t>22188552-15</t>
      </is>
    </oc>
    <nc r="C93"/>
  </rcc>
  <rfmt sheetId="5" sqref="F93" start="0" length="0">
    <dxf>
      <fill>
        <patternFill patternType="none">
          <bgColor indexed="65"/>
        </patternFill>
      </fill>
    </dxf>
  </rfmt>
  <rcc rId="37004" sId="5">
    <nc r="D93">
      <v>0</v>
    </nc>
  </rcc>
  <rcc rId="37005" sId="5">
    <nc r="E93">
      <v>130</v>
    </nc>
  </rcc>
  <rcc rId="37006" sId="5">
    <oc r="F93">
      <v>220</v>
    </oc>
    <nc r="F93">
      <f>E93-D93+110</f>
    </nc>
  </rcc>
  <rfmt sheetId="5" sqref="C93">
    <dxf>
      <fill>
        <patternFill patternType="solid">
          <bgColor rgb="FFFFFF00"/>
        </patternFill>
      </fill>
    </dxf>
  </rfmt>
  <rfmt sheetId="5" sqref="F93">
    <dxf>
      <fill>
        <patternFill patternType="solid">
          <bgColor rgb="FFFFFF00"/>
        </patternFill>
      </fill>
    </dxf>
  </rfmt>
  <rcmt sheetId="5" cell="F93" guid="{00000000-0000-0000-0000-000000000000}" action="delete" author="HP"/>
  <rcc rId="37007" sId="5">
    <nc r="E94">
      <v>3235</v>
    </nc>
  </rcc>
  <rcc rId="37008" sId="5">
    <nc r="E95">
      <v>22270</v>
    </nc>
  </rcc>
  <rcc rId="37009" sId="5">
    <nc r="E96">
      <v>9620</v>
    </nc>
  </rcc>
  <rcc rId="37010" sId="5">
    <nc r="E97">
      <v>35740</v>
    </nc>
  </rcc>
  <rcc rId="37011" sId="5">
    <nc r="E98">
      <v>9025</v>
    </nc>
  </rcc>
  <rfmt sheetId="5" sqref="E99:E102">
    <dxf>
      <fill>
        <patternFill patternType="solid">
          <bgColor rgb="FFFFFF00"/>
        </patternFill>
      </fill>
    </dxf>
  </rfmt>
  <rcc rId="37012" sId="5">
    <nc r="E103">
      <v>15750</v>
    </nc>
  </rcc>
  <rcc rId="37013" sId="5">
    <nc r="E104">
      <v>24540</v>
    </nc>
  </rcc>
  <rcc rId="37014" sId="5">
    <nc r="E105">
      <v>5080</v>
    </nc>
  </rcc>
  <rcc rId="37015" sId="5">
    <nc r="E106">
      <v>10215</v>
    </nc>
  </rcc>
  <rcc rId="37016" sId="5">
    <nc r="E107">
      <v>5480</v>
    </nc>
  </rcc>
  <rfmt sheetId="5" sqref="E108:E111">
    <dxf>
      <fill>
        <patternFill>
          <bgColor rgb="FFFFFF00"/>
        </patternFill>
      </fill>
    </dxf>
  </rfmt>
  <rcc rId="37017" sId="5">
    <nc r="E112">
      <v>6460</v>
    </nc>
  </rcc>
  <rcc rId="37018" sId="5">
    <nc r="E113">
      <v>20020</v>
    </nc>
  </rcc>
  <rcc rId="37019" sId="5">
    <nc r="E114">
      <v>13280</v>
    </nc>
  </rcc>
  <rcc rId="37020" sId="5">
    <nc r="E115">
      <v>48675</v>
    </nc>
  </rcc>
  <rcc rId="37021" sId="5">
    <nc r="E116">
      <v>37765</v>
    </nc>
  </rcc>
  <rcc rId="37022" sId="5">
    <nc r="E117">
      <v>98185</v>
    </nc>
  </rcc>
  <rcc rId="37023" sId="5">
    <nc r="E118">
      <v>43310</v>
    </nc>
  </rcc>
  <rcc rId="37024" sId="5">
    <nc r="E119">
      <v>3410</v>
    </nc>
  </rcc>
  <rcc rId="37025" sId="5">
    <nc r="E120">
      <v>88570</v>
    </nc>
  </rcc>
  <rfmt sheetId="5" sqref="F121">
    <dxf>
      <fill>
        <patternFill patternType="solid">
          <bgColor rgb="FFFF0000"/>
        </patternFill>
      </fill>
    </dxf>
  </rfmt>
  <rcc rId="37026" sId="5">
    <nc r="E122">
      <v>16360</v>
    </nc>
  </rcc>
  <rcc rId="37027" sId="5">
    <nc r="E123">
      <v>5655</v>
    </nc>
  </rcc>
  <rcc rId="37028" sId="5">
    <nc r="E124">
      <v>9385</v>
    </nc>
  </rcc>
  <rcc rId="37029" sId="5">
    <nc r="E125">
      <v>11080</v>
    </nc>
  </rcc>
  <rcc rId="37030" sId="5">
    <nc r="E126">
      <v>33130</v>
    </nc>
  </rcc>
  <rcc rId="37031" sId="5">
    <nc r="E127">
      <v>65210</v>
    </nc>
  </rcc>
  <rcc rId="37032" sId="5">
    <nc r="E128">
      <v>12345</v>
    </nc>
  </rcc>
  <rcc rId="37033" sId="5">
    <nc r="E129">
      <v>16835</v>
    </nc>
  </rcc>
  <rcc rId="37034" sId="5">
    <nc r="E130">
      <v>12540</v>
    </nc>
  </rcc>
  <rcc rId="37035" sId="5">
    <nc r="E131">
      <v>8920</v>
    </nc>
  </rcc>
  <rcc rId="37036" sId="5">
    <nc r="E132">
      <v>10255</v>
    </nc>
  </rcc>
  <rcc rId="37037" sId="5">
    <nc r="E133">
      <v>19800</v>
    </nc>
  </rcc>
  <rcc rId="37038" sId="5">
    <nc r="E134">
      <v>19635</v>
    </nc>
  </rcc>
  <rcc rId="37039" sId="5">
    <nc r="E135">
      <v>32120</v>
    </nc>
  </rcc>
  <rcc rId="37040" sId="5">
    <nc r="E136">
      <v>60645</v>
    </nc>
  </rcc>
  <rcc rId="37041" sId="5">
    <nc r="E137">
      <v>30545</v>
    </nc>
  </rcc>
  <rcc rId="37042" sId="5">
    <nc r="E138">
      <v>30655</v>
    </nc>
  </rcc>
  <rcc rId="37043" sId="5">
    <nc r="E139">
      <v>41755</v>
    </nc>
  </rcc>
  <rcc rId="37044" sId="5">
    <nc r="E140">
      <v>20240</v>
    </nc>
  </rcc>
  <rcc rId="37045" sId="5">
    <nc r="E141">
      <v>9825</v>
    </nc>
  </rcc>
  <rcc rId="37046" sId="5">
    <nc r="E142">
      <v>29175</v>
    </nc>
  </rcc>
  <rcc rId="37047" sId="5">
    <nc r="E143">
      <v>42500</v>
    </nc>
  </rcc>
  <rcc rId="37048" sId="5">
    <nc r="E144">
      <v>60415</v>
    </nc>
  </rcc>
  <rcc rId="37049" sId="5">
    <nc r="E145">
      <v>11995</v>
    </nc>
  </rcc>
  <rcc rId="37050" sId="5">
    <nc r="E146">
      <v>14055</v>
    </nc>
  </rcc>
  <rcc rId="37051" sId="5">
    <nc r="E147">
      <v>32130</v>
    </nc>
  </rcc>
  <rcc rId="37052" sId="5">
    <nc r="E148">
      <v>14760</v>
    </nc>
  </rcc>
  <rcc rId="37053" sId="5">
    <nc r="E149">
      <v>41070</v>
    </nc>
  </rcc>
  <rcc rId="37054" sId="5">
    <nc r="E150">
      <v>39710</v>
    </nc>
  </rcc>
  <rcc rId="37055" sId="5">
    <nc r="E151">
      <v>46780</v>
    </nc>
  </rcc>
  <rcc rId="37056" sId="5">
    <nc r="E152">
      <v>24460</v>
    </nc>
  </rcc>
  <rcc rId="37057" sId="5">
    <nc r="E153">
      <v>1405</v>
    </nc>
  </rcc>
  <rcc rId="37058" sId="5">
    <nc r="E154">
      <v>29845</v>
    </nc>
  </rcc>
  <rcc rId="37059" sId="5">
    <nc r="E155">
      <v>80655</v>
    </nc>
  </rcc>
  <rcc rId="37060" sId="5">
    <nc r="E156">
      <v>26795</v>
    </nc>
  </rcc>
  <rcc rId="37061" sId="5">
    <nc r="E157">
      <v>38350</v>
    </nc>
  </rcc>
  <rcc rId="37062" sId="5">
    <nc r="E158">
      <v>6355</v>
    </nc>
  </rcc>
  <rcc rId="37063" sId="5">
    <nc r="E159">
      <v>8455</v>
    </nc>
  </rcc>
  <rcc rId="37064" sId="5">
    <nc r="E160">
      <v>16800</v>
    </nc>
  </rcc>
  <rcc rId="37065" sId="5">
    <nc r="E161">
      <v>92670</v>
    </nc>
  </rcc>
  <rfmt sheetId="5" sqref="E162:E165">
    <dxf>
      <fill>
        <patternFill>
          <bgColor rgb="FFFFFF00"/>
        </patternFill>
      </fill>
    </dxf>
  </rfmt>
  <rcc rId="37066" sId="5">
    <nc r="E166">
      <v>24410</v>
    </nc>
  </rcc>
  <rcc rId="37067" sId="5">
    <nc r="E167">
      <v>2000</v>
    </nc>
  </rcc>
  <rcc rId="37068" sId="5">
    <nc r="E168">
      <v>14120</v>
    </nc>
  </rcc>
  <rcc rId="37069" sId="5">
    <nc r="E169">
      <v>13700</v>
    </nc>
  </rcc>
  <rcc rId="37070" sId="5">
    <nc r="E170">
      <v>11970</v>
    </nc>
  </rcc>
  <rcc rId="37071" sId="5">
    <nc r="E171">
      <v>72650</v>
    </nc>
  </rcc>
  <rcc rId="37072" sId="5">
    <nc r="E172">
      <v>41480</v>
    </nc>
  </rcc>
  <rcc rId="37073" sId="5">
    <nc r="E173">
      <v>21065</v>
    </nc>
  </rcc>
  <rcc rId="37074" sId="5">
    <nc r="E174">
      <v>11210</v>
    </nc>
  </rcc>
  <rcc rId="37075" sId="5">
    <nc r="E175">
      <v>55350</v>
    </nc>
  </rcc>
  <rcc rId="37076" sId="5">
    <nc r="E176">
      <v>45950</v>
    </nc>
  </rcc>
  <rcc rId="37077" sId="5">
    <nc r="E177">
      <v>36040</v>
    </nc>
  </rcc>
  <rcc rId="37078" sId="5">
    <oc r="G178">
      <v>128690</v>
    </oc>
    <nc r="G178">
      <v>554</v>
    </nc>
  </rcc>
  <rfmt sheetId="5" sqref="F178" start="0" length="0">
    <dxf>
      <fill>
        <patternFill>
          <bgColor theme="0"/>
        </patternFill>
      </fill>
    </dxf>
  </rfmt>
  <rcc rId="37079" sId="5">
    <nc r="D178">
      <v>0</v>
    </nc>
  </rcc>
  <rcc rId="37080" sId="5">
    <nc r="E178">
      <v>100</v>
    </nc>
  </rcc>
  <rcc rId="37081" sId="5">
    <oc r="F178">
      <v>554</v>
    </oc>
    <nc r="F178">
      <f>E178-D178+277</f>
    </nc>
  </rcc>
  <rcc rId="37082" sId="5">
    <oc r="C178" t="inlineStr">
      <is>
        <t>00377060-05</t>
      </is>
    </oc>
    <nc r="C178"/>
  </rcc>
  <rfmt sheetId="5" sqref="C178">
    <dxf>
      <fill>
        <patternFill>
          <bgColor rgb="FFFFFF00"/>
        </patternFill>
      </fill>
    </dxf>
  </rfmt>
  <rfmt sheetId="5" sqref="F178">
    <dxf>
      <fill>
        <patternFill>
          <bgColor rgb="FFFFFF00"/>
        </patternFill>
      </fill>
    </dxf>
  </rfmt>
  <rcmt sheetId="5" cell="F178" guid="{00000000-0000-0000-0000-000000000000}" action="delete" author="HP"/>
  <rcc rId="37083" sId="5">
    <nc r="E179">
      <v>51430</v>
    </nc>
  </rcc>
  <rcc rId="37084" sId="5">
    <nc r="E180">
      <v>40220</v>
    </nc>
  </rcc>
  <rcc rId="37085" sId="5">
    <nc r="E181">
      <v>11385</v>
    </nc>
  </rcc>
  <rcc rId="37086" sId="5">
    <nc r="E182">
      <v>10065</v>
    </nc>
  </rcc>
  <rcc rId="37087" sId="5">
    <nc r="E183">
      <v>32655</v>
    </nc>
  </rcc>
  <rfmt sheetId="5" sqref="E184:E192">
    <dxf>
      <fill>
        <patternFill>
          <bgColor rgb="FFFFFF00"/>
        </patternFill>
      </fill>
    </dxf>
  </rfmt>
  <rcc rId="37088" sId="5">
    <nc r="E193">
      <v>28640</v>
    </nc>
  </rcc>
  <rcc rId="37089" sId="5">
    <nc r="E194">
      <v>10225</v>
    </nc>
  </rcc>
  <rcc rId="37090" sId="5">
    <nc r="E195">
      <v>10835</v>
    </nc>
  </rcc>
  <rcc rId="37091" sId="5">
    <nc r="E196">
      <v>25965</v>
    </nc>
  </rcc>
  <rcc rId="37092" sId="5">
    <nc r="E197">
      <v>10335</v>
    </nc>
  </rcc>
  <rcc rId="37093" sId="5">
    <nc r="E198">
      <v>18980</v>
    </nc>
  </rcc>
  <rcc rId="37094" sId="5">
    <nc r="E199">
      <v>16595</v>
    </nc>
  </rcc>
  <rcc rId="37095" sId="5">
    <nc r="E200">
      <v>23010</v>
    </nc>
  </rcc>
  <rcc rId="37096" sId="5">
    <nc r="E201">
      <v>17255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10" sId="2">
    <oc r="F33">
      <f>E33-D33+200</f>
    </oc>
    <nc r="F33">
      <f>E33-D33+323</f>
    </nc>
  </rcc>
  <rfmt sheetId="2" sqref="F33">
    <dxf>
      <fill>
        <patternFill>
          <bgColor theme="0"/>
        </patternFill>
      </fill>
    </dxf>
  </rfmt>
  <rcmt sheetId="2" cell="F33" guid="{00000000-0000-0000-0000-000000000000}" action="delete" author="HP"/>
  <rfmt sheetId="2" sqref="F33">
    <dxf>
      <fill>
        <patternFill>
          <bgColor rgb="FFFFFF00"/>
        </patternFill>
      </fill>
    </dxf>
  </rfmt>
  <rcc rId="37111" sId="2">
    <oc r="F57">
      <f>E57-D57+120</f>
    </oc>
    <nc r="F57">
      <f>E57-D57+192</f>
    </nc>
  </rcc>
  <rcmt sheetId="2" cell="F57" guid="{00000000-0000-0000-0000-000000000000}" action="delete" author="HP"/>
  <rcc rId="37112" sId="2">
    <oc r="F82">
      <f>E82-D82+100</f>
    </oc>
    <nc r="F82">
      <f>E82-D82+164</f>
    </nc>
  </rcc>
  <rcmt sheetId="2" cell="F82" guid="{00000000-0000-0000-0000-000000000000}" action="delete" author="HP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13" sId="4">
    <oc r="F30">
      <f>E30-D30+140</f>
    </oc>
    <nc r="F30">
      <f>E30-D30+219</f>
    </nc>
  </rcc>
  <rcmt sheetId="4" cell="F30" guid="{00000000-0000-0000-0000-000000000000}" action="delete" author="HP"/>
  <rcmt sheetId="4" cell="F35" guid="{934B7664-C979-4F7D-B20D-E6ED57BDA2FB}" author="HP" oldLength="59" newLength="12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14" sId="5">
    <oc r="F14">
      <f>E14-D14+120</f>
    </oc>
    <nc r="F14">
      <f>E14-D14+192</f>
    </nc>
  </rcc>
  <rcc rId="37115" sId="5">
    <oc r="F69">
      <f>E69-D69+215</f>
    </oc>
    <nc r="F69">
      <f>E69-D69+344</f>
    </nc>
  </rcc>
  <rcc rId="37116" sId="5">
    <nc r="G69" t="inlineStr">
      <is>
        <t>24 дня</t>
      </is>
    </nc>
  </rcc>
  <rfmt sheetId="5" sqref="G69" start="0" length="2147483647">
    <dxf>
      <font>
        <sz val="9"/>
      </font>
    </dxf>
  </rfmt>
  <rcc rId="37117" sId="5" odxf="1" dxf="1">
    <nc r="G14" t="inlineStr">
      <is>
        <t>24 дня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top" readingOrder="0"/>
    </ndxf>
  </rcc>
  <rcc rId="37118" sId="4" odxf="1" dxf="1">
    <nc r="G30" t="inlineStr">
      <is>
        <t>24 дня</t>
      </is>
    </nc>
    <odxf>
      <font>
        <b/>
        <sz val="6"/>
        <color indexed="9"/>
      </font>
      <fill>
        <patternFill patternType="none">
          <bgColor indexed="65"/>
        </patternFill>
      </fill>
      <alignment horizontal="general" vertical="center" wrapText="1" readingOrder="0"/>
    </odxf>
    <ndxf>
      <font>
        <b val="0"/>
        <sz val="9"/>
        <color indexed="9"/>
      </font>
      <fill>
        <patternFill patternType="solid">
          <bgColor theme="0"/>
        </patternFill>
      </fill>
      <alignment horizontal="left" vertical="top" wrapText="0" readingOrder="0"/>
    </ndxf>
  </rcc>
  <rcc rId="37119" sId="2" odxf="1" dxf="1">
    <nc r="G82" t="inlineStr">
      <is>
        <t>24 дня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</ndxf>
  </rcc>
  <rcc rId="37120" sId="2" odxf="1" dxf="1">
    <nc r="G57" t="inlineStr">
      <is>
        <t>24 дня</t>
      </is>
    </nc>
    <odxf>
      <numFmt numFmtId="1" formatCode="0"/>
      <alignment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numFmt numFmtId="0" formatCode="General"/>
      <alignment vertical="top" readingOrder="0"/>
      <border outline="0">
        <left/>
        <right/>
        <top/>
        <bottom/>
      </border>
    </ndxf>
  </rcc>
  <rcmt sheetId="2" cell="G57" guid="{00000000-0000-0000-0000-000000000000}" action="delete" author="HP"/>
  <rfmt sheetId="2" sqref="G47">
    <dxf>
      <fill>
        <patternFill>
          <bgColor theme="0"/>
        </patternFill>
      </fill>
    </dxf>
  </rfmt>
  <rcc rId="37121" sId="2" odxf="1" dxf="1">
    <nc r="G33" t="inlineStr">
      <is>
        <t>24 дня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</ndxf>
  </rcc>
  <rcc rId="37122" sId="5" odxf="1" dxf="1">
    <nc r="G93" t="inlineStr">
      <is>
        <t>24 дня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top" readingOrder="0"/>
    </ndxf>
  </rcc>
  <rcc rId="37123" sId="5" odxf="1" dxf="1">
    <oc r="G178">
      <v>554</v>
    </oc>
    <nc r="G178" t="inlineStr">
      <is>
        <t>24 дня</t>
      </is>
    </nc>
    <odxf>
      <font>
        <sz val="10"/>
        <color auto="1"/>
        <name val="Arial Cyr"/>
        <scheme val="none"/>
      </font>
    </odxf>
    <ndxf>
      <font>
        <sz val="9"/>
        <color auto="1"/>
        <name val="Arial Cyr"/>
        <scheme val="none"/>
      </font>
    </ndxf>
  </rcc>
  <rcc rId="37124" sId="5">
    <oc r="F93">
      <f>E93-D93+110</f>
    </oc>
    <nc r="F93">
      <f>E93-D93+176</f>
    </nc>
  </rcc>
  <rcc rId="37125" sId="5">
    <oc r="F178">
      <f>E178-D178+277</f>
    </oc>
    <nc r="F178">
      <f>E178-D178+444</f>
    </nc>
  </rcc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C14">
    <dxf>
      <fill>
        <patternFill>
          <bgColor theme="0"/>
        </patternFill>
      </fill>
    </dxf>
  </rfmt>
  <rcc rId="37126" sId="5">
    <nc r="C14" t="inlineStr">
      <is>
        <t>22207294-23</t>
      </is>
    </nc>
  </rcc>
  <rfmt sheetId="5" sqref="C69">
    <dxf>
      <fill>
        <patternFill>
          <bgColor theme="0"/>
        </patternFill>
      </fill>
    </dxf>
  </rfmt>
  <rcc rId="37127" sId="5">
    <nc r="C69" t="inlineStr">
      <is>
        <t>23087284-23</t>
      </is>
    </nc>
  </rcc>
  <rfmt sheetId="5" sqref="C93">
    <dxf>
      <fill>
        <patternFill>
          <bgColor theme="0"/>
        </patternFill>
      </fill>
    </dxf>
  </rfmt>
  <rcc rId="37128" sId="5">
    <nc r="C93" t="inlineStr">
      <is>
        <t>22069699-23</t>
      </is>
    </nc>
  </rcc>
  <rcc rId="37129" sId="5">
    <nc r="E99">
      <v>48570</v>
    </nc>
  </rcc>
  <rcc rId="37130" sId="5">
    <nc r="E100">
      <v>32055</v>
    </nc>
  </rcc>
  <rcc rId="37131" sId="5">
    <nc r="E101">
      <v>34305</v>
    </nc>
  </rcc>
  <rcc rId="37132" sId="5">
    <nc r="E102">
      <v>19060</v>
    </nc>
  </rcc>
  <rfmt sheetId="5" sqref="E99:E102">
    <dxf>
      <fill>
        <patternFill>
          <bgColor theme="0"/>
        </patternFill>
      </fill>
    </dxf>
  </rfmt>
  <rcc rId="37133" sId="5">
    <nc r="E108">
      <v>99535</v>
    </nc>
  </rcc>
  <rcc rId="37134" sId="5">
    <nc r="E110">
      <v>17115</v>
    </nc>
  </rcc>
  <rcc rId="37135" sId="5">
    <nc r="E111">
      <v>30450</v>
    </nc>
  </rcc>
  <rcc rId="37136" sId="5">
    <nc r="E109">
      <v>35370</v>
    </nc>
  </rcc>
  <rfmt sheetId="5" sqref="E108:E111">
    <dxf>
      <fill>
        <patternFill>
          <bgColor theme="0"/>
        </patternFill>
      </fill>
    </dxf>
  </rfmt>
  <rcc rId="37137" sId="5">
    <oc r="G121" t="inlineStr">
      <is>
        <t>Шкаф закр. навес. замком</t>
      </is>
    </oc>
    <nc r="G121">
      <v>84885</v>
    </nc>
  </rcc>
  <rfmt sheetId="5" sqref="G121">
    <dxf>
      <fill>
        <patternFill>
          <bgColor theme="0"/>
        </patternFill>
      </fill>
    </dxf>
  </rfmt>
  <rfmt sheetId="5" sqref="G121" start="0" length="2147483647">
    <dxf>
      <font>
        <sz val="9"/>
      </font>
    </dxf>
  </rfmt>
  <rfmt sheetId="5" sqref="G121" start="0" length="2147483647">
    <dxf>
      <font>
        <b val="0"/>
      </font>
    </dxf>
  </rfmt>
  <rfmt sheetId="5" sqref="G121">
    <dxf>
      <alignment horizontal="left" readingOrder="0"/>
    </dxf>
  </rfmt>
  <rcc rId="37138" sId="5">
    <oc r="D121">
      <v>84885</v>
    </oc>
    <nc r="D121"/>
  </rcc>
  <rcc rId="37139" sId="5">
    <oc r="F121">
      <f>E121-D121</f>
    </oc>
    <nc r="F121"/>
  </rcc>
  <rcc rId="37140" sId="5">
    <oc r="G122" t="inlineStr">
      <is>
        <t>замена 27.10</t>
      </is>
    </oc>
    <nc r="G122"/>
  </rcc>
  <rcc rId="37141" sId="5">
    <oc r="G128" t="inlineStr">
      <is>
        <t>замена 09.12.20</t>
      </is>
    </oc>
    <nc r="G128"/>
  </rcc>
  <rcc rId="37142" sId="5">
    <nc r="E162">
      <v>76815</v>
    </nc>
  </rcc>
  <rcc rId="37143" sId="5">
    <nc r="E163">
      <v>22220</v>
    </nc>
  </rcc>
  <rcc rId="37144" sId="5">
    <nc r="E164">
      <v>46720</v>
    </nc>
  </rcc>
  <rfmt sheetId="5" sqref="E162:E165">
    <dxf>
      <fill>
        <patternFill>
          <bgColor theme="0"/>
        </patternFill>
      </fill>
    </dxf>
  </rfmt>
  <rfmt sheetId="5" sqref="F165">
    <dxf>
      <fill>
        <patternFill>
          <bgColor theme="0"/>
        </patternFill>
      </fill>
    </dxf>
  </rfmt>
  <rcc rId="37145" sId="5">
    <nc r="G165" t="inlineStr">
      <is>
        <t>24 дня</t>
      </is>
    </nc>
  </rcc>
  <rfmt sheetId="5" sqref="G165">
    <dxf>
      <alignment horizontal="left" readingOrder="0"/>
    </dxf>
  </rfmt>
  <rcc rId="37146" sId="5">
    <oc r="C165" t="inlineStr">
      <is>
        <t>23254069-15</t>
      </is>
    </oc>
    <nc r="C165" t="inlineStr">
      <is>
        <t>22077479-23</t>
      </is>
    </nc>
  </rcc>
  <rfmt sheetId="5" sqref="D165" start="0" length="0">
    <dxf>
      <fill>
        <patternFill patternType="none">
          <bgColor indexed="65"/>
        </patternFill>
      </fill>
    </dxf>
  </rfmt>
  <rfmt sheetId="5" sqref="F165" start="0" length="0">
    <dxf>
      <fill>
        <patternFill patternType="none">
          <bgColor indexed="65"/>
        </patternFill>
      </fill>
    </dxf>
  </rfmt>
  <rcc rId="37147" sId="5">
    <nc r="D165">
      <v>0</v>
    </nc>
  </rcc>
  <rcc rId="37148" sId="5">
    <nc r="E165">
      <v>140</v>
    </nc>
  </rcc>
  <rcc rId="37149" sId="5">
    <oc r="F165">
      <v>190</v>
    </oc>
    <nc r="F165">
      <f>E165-D165+152</f>
    </nc>
  </rcc>
  <rfmt sheetId="5" sqref="F165">
    <dxf>
      <fill>
        <patternFill patternType="solid">
          <bgColor rgb="FFFFFF00"/>
        </patternFill>
      </fill>
    </dxf>
  </rfmt>
  <rcmt sheetId="5" cell="F165" guid="{00000000-0000-0000-0000-000000000000}" action="delete" author="HP"/>
  <rfmt sheetId="5" sqref="C178">
    <dxf>
      <fill>
        <patternFill>
          <bgColor theme="0"/>
        </patternFill>
      </fill>
    </dxf>
  </rfmt>
  <rcc rId="37150" sId="5">
    <nc r="C178" t="inlineStr">
      <is>
        <t>23071282-23</t>
      </is>
    </nc>
  </rcc>
  <rcc rId="37151" sId="5">
    <nc r="E184">
      <v>25030</v>
    </nc>
  </rcc>
  <rcc rId="37152" sId="5">
    <nc r="E185">
      <v>11755</v>
    </nc>
  </rcc>
  <rcc rId="37153" sId="5">
    <nc r="E186">
      <v>20555</v>
    </nc>
  </rcc>
  <rcc rId="37154" sId="5">
    <nc r="E187">
      <v>40985</v>
    </nc>
  </rcc>
  <rcc rId="37155" sId="5">
    <nc r="E188">
      <v>14400</v>
    </nc>
  </rcc>
  <rcc rId="37156" sId="5">
    <nc r="E189">
      <v>126265</v>
    </nc>
  </rcc>
  <rcc rId="37157" sId="5">
    <nc r="E190">
      <v>9240</v>
    </nc>
  </rcc>
  <rcc rId="37158" sId="5">
    <nc r="E191">
      <v>28575</v>
    </nc>
  </rcc>
  <rcc rId="37159" sId="5">
    <nc r="E192">
      <v>35815</v>
    </nc>
  </rcc>
  <rfmt sheetId="5" sqref="E184:E192">
    <dxf>
      <fill>
        <patternFill>
          <bgColor theme="0"/>
        </patternFill>
      </fill>
    </dxf>
  </rfmt>
  <rcc rId="37160" sId="5">
    <oc r="G202">
      <f>+F93+F69+F60+F178+F165+F14</f>
    </oc>
    <nc r="G202">
      <f>F121+F60+F59</f>
    </nc>
  </rcc>
  <rcc rId="37161" sId="5">
    <oc r="F202">
      <f>SUM(F6:F201)</f>
    </oc>
    <nc r="F202">
      <f>SUM(F6:F201)</f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62" sId="5">
    <nc r="F121">
      <v>207</v>
    </nc>
  </rcc>
  <rcc rId="37163" sId="5">
    <nc r="F59">
      <v>96</v>
    </nc>
  </rcc>
  <rcmt sheetId="5" cell="F59" guid="{350ED309-6141-4267-90E3-DBE2F8EA2DA3}" author="HP" newLength="62"/>
  <rcmt sheetId="5" cell="F121" guid="{8EE04F99-3CFA-4FA0-A659-80A8133EFE45}" author="HP" newLength="67"/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64" sId="2">
    <nc r="C33" t="inlineStr">
      <is>
        <t>23087548-23</t>
      </is>
    </nc>
  </rcc>
  <rfmt sheetId="2" sqref="C33">
    <dxf>
      <fill>
        <patternFill>
          <bgColor theme="0"/>
        </patternFill>
      </fill>
    </dxf>
  </rfmt>
  <rfmt sheetId="2" sqref="C82">
    <dxf>
      <fill>
        <patternFill>
          <bgColor theme="0"/>
        </patternFill>
      </fill>
    </dxf>
  </rfmt>
  <rcc rId="37165" sId="2">
    <nc r="C82" t="inlineStr">
      <is>
        <t>22314966-22</t>
      </is>
    </nc>
  </rcc>
  <rfmt sheetId="4" sqref="C30">
    <dxf>
      <fill>
        <patternFill>
          <bgColor theme="0"/>
        </patternFill>
      </fill>
    </dxf>
  </rfmt>
  <rcc rId="37166" sId="4">
    <nc r="C30" t="inlineStr">
      <is>
        <t>22273382-22</t>
      </is>
    </nc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67" sId="13" numFmtId="4">
    <oc r="D5">
      <v>5172.67</v>
    </oc>
    <nc r="D5">
      <v>5789.19</v>
    </nc>
  </rcc>
  <rcc rId="37168" sId="13">
    <oc r="E5">
      <f>123.58+8.53</f>
    </oc>
    <nc r="E5">
      <f>265.01+19</f>
    </nc>
  </rcc>
  <rcc rId="37169" sId="13">
    <oc r="G5">
      <v>108.58</v>
    </oc>
    <nc r="G5">
      <v>265.89999999999998</v>
    </nc>
  </rcc>
  <rcc rId="37170" sId="13">
    <oc r="E7">
      <f>1669-F7</f>
    </oc>
    <nc r="E7">
      <f>1646-F7</f>
    </nc>
  </rcc>
  <rcc rId="37171" sId="13">
    <oc r="F7">
      <f>170*3.23</f>
    </oc>
    <nc r="F7">
      <f>163*3.23</f>
    </nc>
  </rcc>
  <rcc rId="37172" sId="13">
    <oc r="F8">
      <f>170*4.33</f>
    </oc>
    <nc r="F8">
      <f>163*4.33</f>
    </nc>
  </rcc>
  <rcc rId="37173" sId="13" numFmtId="4">
    <oc r="D8">
      <v>291550</v>
    </oc>
    <nc r="D8">
      <v>296008</v>
    </nc>
  </rcc>
  <rcc rId="37174" sId="13" numFmtId="4">
    <oc r="E8">
      <v>1811</v>
    </oc>
    <nc r="E8">
      <v>2199</v>
    </nc>
  </rcc>
  <rcc rId="37175" sId="13">
    <oc r="E10">
      <f>115685-F10-G10</f>
    </oc>
    <nc r="E10">
      <f>120040-F10-G10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270" sId="2">
    <nc r="E75">
      <v>275</v>
    </nc>
  </rcc>
  <rcc rId="31271" sId="2">
    <nc r="E76">
      <v>26295</v>
    </nc>
  </rcc>
  <rcc rId="31272" sId="2">
    <nc r="E77">
      <v>18660</v>
    </nc>
  </rcc>
  <rcc rId="31273" sId="2">
    <nc r="E78">
      <v>36750</v>
    </nc>
  </rcc>
  <rcc rId="31274" sId="2">
    <nc r="E79">
      <v>7900</v>
    </nc>
  </rcc>
  <rcc rId="31275" sId="2">
    <nc r="E80">
      <v>28380</v>
    </nc>
  </rcc>
  <rcc rId="31276" sId="2">
    <nc r="E81">
      <v>10555</v>
    </nc>
  </rcc>
  <rcc rId="31277" sId="2">
    <nc r="E83">
      <v>7805</v>
    </nc>
  </rcc>
  <rcc rId="31278" sId="2">
    <nc r="E84">
      <v>12605</v>
    </nc>
  </rcc>
  <rcc rId="31279" sId="2">
    <nc r="E85">
      <v>9495</v>
    </nc>
  </rcc>
  <rcc rId="31280" sId="2">
    <nc r="E86">
      <v>37180</v>
    </nc>
  </rcc>
  <rcc rId="31281" sId="2">
    <nc r="E87">
      <v>35715</v>
    </nc>
  </rcc>
  <rcc rId="31282" sId="2">
    <nc r="E88">
      <v>19070</v>
    </nc>
  </rcc>
  <rcc rId="31283" sId="2">
    <nc r="E89">
      <v>67955</v>
    </nc>
  </rcc>
  <rcc rId="31284" sId="2">
    <nc r="E90">
      <v>60895</v>
    </nc>
  </rcc>
  <rcc rId="31285" sId="2">
    <nc r="E91">
      <v>13755</v>
    </nc>
  </rcc>
  <rcc rId="31286" sId="2">
    <nc r="E92">
      <v>11470</v>
    </nc>
  </rcc>
  <rcc rId="31287" sId="2">
    <nc r="E93">
      <v>730</v>
    </nc>
  </rcc>
  <rcc rId="31288" sId="2">
    <nc r="E94">
      <v>37075</v>
    </nc>
  </rcc>
  <rcc rId="31289" sId="2">
    <nc r="E95">
      <v>13785</v>
    </nc>
  </rcc>
  <rcc rId="31290" sId="2">
    <nc r="E96">
      <v>41620</v>
    </nc>
  </rcc>
  <rcc rId="31291" sId="2">
    <nc r="E97">
      <v>25010</v>
    </nc>
  </rcc>
  <rcc rId="31292" sId="2">
    <nc r="E98">
      <v>10770</v>
    </nc>
  </rcc>
  <rcc rId="31293" sId="2">
    <nc r="E99">
      <v>12620</v>
    </nc>
  </rcc>
  <rcc rId="31294" sId="2">
    <nc r="E100">
      <v>4895</v>
    </nc>
  </rcc>
  <rcc rId="31295" sId="2">
    <nc r="E101">
      <v>13975</v>
    </nc>
  </rcc>
  <rcc rId="31296" sId="2">
    <nc r="E102">
      <v>52670</v>
    </nc>
  </rcc>
  <rcc rId="31297" sId="2">
    <nc r="E103">
      <v>6490</v>
    </nc>
  </rcc>
  <rcc rId="31298" sId="2">
    <nc r="E104">
      <v>22740</v>
    </nc>
  </rcc>
  <rcc rId="31299" sId="2">
    <nc r="E105">
      <v>20880</v>
    </nc>
  </rcc>
  <rcc rId="31300" sId="2">
    <nc r="E106">
      <v>91785</v>
    </nc>
  </rcc>
  <rcc rId="31301" sId="2">
    <nc r="E107">
      <v>11055</v>
    </nc>
  </rcc>
  <rcc rId="31302" sId="2">
    <nc r="E108">
      <v>30285</v>
    </nc>
  </rcc>
  <rcc rId="31303" sId="2">
    <nc r="E109">
      <v>21275</v>
    </nc>
  </rcc>
  <rcc rId="31304" sId="2">
    <nc r="E110">
      <v>10765</v>
    </nc>
  </rcc>
  <rcc rId="31305" sId="2">
    <nc r="E111">
      <v>24090</v>
    </nc>
  </rcc>
  <rcc rId="31306" sId="2">
    <nc r="E112">
      <v>16955</v>
    </nc>
  </rcc>
  <rcc rId="31307" sId="2">
    <nc r="E113">
      <v>56800</v>
    </nc>
  </rcc>
  <rcc rId="31308" sId="2">
    <nc r="E114">
      <v>15760</v>
    </nc>
  </rcc>
  <rcc rId="31309" sId="2">
    <nc r="E115">
      <v>48870</v>
    </nc>
  </rcc>
  <rcc rId="31310" sId="2">
    <nc r="E116">
      <v>21020</v>
    </nc>
  </rcc>
  <rcc rId="31311" sId="2">
    <nc r="E117">
      <v>8370</v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76" sId="13">
    <oc r="G5">
      <v>265.89999999999998</v>
    </oc>
    <nc r="G5">
      <v>279.92</v>
    </nc>
  </rcc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90" sId="13" numFmtId="4">
    <oc r="D5">
      <v>5789.19</v>
    </oc>
    <nc r="D5">
      <v>5769.19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204" sId="13">
    <oc r="A1" t="inlineStr">
      <is>
        <t>СПРАВОЧНАЯ ИНФОРМАЦИЯ потребление коммунальных услуг в здании по адресу г.Химки, ул.Лавочкина, д.13 ноябрь 2023г.</t>
      </is>
    </oc>
    <nc r="A1" t="inlineStr">
      <is>
        <t>СПРАВОЧНАЯ ИНФОРМАЦИЯ потребление коммунальных услуг в здании по адресу г.Химки, ул.Лавочкина, д.13 декабрь 2023г.</t>
      </is>
    </nc>
  </rcc>
  <rcc rId="37205" sId="10">
    <oc r="A2" t="inlineStr">
      <is>
        <t>Ноябрь 2023 года</t>
      </is>
    </oc>
    <nc r="A2" t="inlineStr">
      <is>
        <t>Декабрь 2023 года</t>
      </is>
    </nc>
  </rcc>
  <rcc rId="37206" sId="16">
    <oc r="F1" t="inlineStr">
      <is>
        <t>Ноябрь</t>
      </is>
    </oc>
    <nc r="F1" t="inlineStr">
      <is>
        <t>Декабрь</t>
      </is>
    </nc>
  </rcc>
  <rcc rId="37207" sId="16">
    <oc r="D4">
      <v>1034</v>
    </oc>
    <nc r="D4">
      <v>1057</v>
    </nc>
  </rcc>
  <rfmt sheetId="16" sqref="D7" start="0" length="0">
    <dxf>
      <fill>
        <patternFill>
          <bgColor theme="4" tint="0.79998168889431442"/>
        </patternFill>
      </fill>
    </dxf>
  </rfmt>
  <rcc rId="37208" sId="16">
    <oc r="D8">
      <v>875</v>
    </oc>
    <nc r="D8">
      <v>895</v>
    </nc>
  </rcc>
  <rcc rId="37209" sId="16">
    <oc r="D9">
      <v>1738</v>
    </oc>
    <nc r="D9">
      <v>1817</v>
    </nc>
  </rcc>
  <rfmt sheetId="16" sqref="D10" start="0" length="0">
    <dxf>
      <fill>
        <patternFill patternType="none">
          <bgColor indexed="65"/>
        </patternFill>
      </fill>
    </dxf>
  </rfmt>
  <rcc rId="37210" sId="16">
    <oc r="D11">
      <v>27150</v>
    </oc>
    <nc r="D11">
      <v>27250</v>
    </nc>
  </rcc>
  <rcc rId="37211" sId="16">
    <oc r="D12">
      <v>16820</v>
    </oc>
    <nc r="D12">
      <v>16932</v>
    </nc>
  </rcc>
  <rcc rId="37212" sId="16">
    <oc r="D13">
      <v>24914</v>
    </oc>
    <nc r="D13">
      <v>25005</v>
    </nc>
  </rcc>
  <rfmt sheetId="16" sqref="D14" start="0" length="0">
    <dxf>
      <fill>
        <patternFill patternType="none">
          <bgColor indexed="65"/>
        </patternFill>
      </fill>
    </dxf>
  </rfmt>
  <rfmt sheetId="16" sqref="D15" start="0" length="0">
    <dxf>
      <fill>
        <patternFill>
          <bgColor theme="4" tint="0.79998168889431442"/>
        </patternFill>
      </fill>
    </dxf>
  </rfmt>
  <rcc rId="37213" sId="16">
    <oc r="D16">
      <v>8132</v>
    </oc>
    <nc r="D16">
      <v>8142</v>
    </nc>
  </rcc>
  <rcc rId="37214" sId="16">
    <oc r="D17">
      <v>27559</v>
    </oc>
    <nc r="D17">
      <v>27560</v>
    </nc>
  </rcc>
  <rcc rId="37215" sId="16">
    <oc r="D18">
      <v>3732</v>
    </oc>
    <nc r="D18">
      <v>3815</v>
    </nc>
  </rcc>
  <rcc rId="37216" sId="16">
    <oc r="D19">
      <v>20030</v>
    </oc>
    <nc r="D19">
      <v>20190</v>
    </nc>
  </rcc>
  <rcc rId="37217" sId="16">
    <oc r="D20">
      <v>40926</v>
    </oc>
    <nc r="D20">
      <v>40992</v>
    </nc>
  </rcc>
  <rcc rId="37218" sId="16">
    <oc r="D21">
      <v>718</v>
    </oc>
    <nc r="D21">
      <v>732</v>
    </nc>
  </rcc>
  <rcc rId="37219" sId="16">
    <oc r="D25">
      <v>78169</v>
    </oc>
    <nc r="D25">
      <v>78713</v>
    </nc>
  </rcc>
  <rcc rId="37220" sId="16">
    <oc r="D26">
      <v>19202</v>
    </oc>
    <nc r="D26">
      <v>19924</v>
    </nc>
  </rcc>
  <rcc rId="37221" sId="16">
    <oc r="E4">
      <v>1057</v>
    </oc>
    <nc r="E4"/>
  </rcc>
  <rcc rId="37222" sId="16">
    <oc r="E7">
      <v>10326</v>
    </oc>
    <nc r="E7"/>
  </rcc>
  <rcc rId="37223" sId="16">
    <oc r="E8">
      <v>895</v>
    </oc>
    <nc r="E8"/>
  </rcc>
  <rcc rId="37224" sId="16">
    <oc r="E9">
      <v>1817</v>
    </oc>
    <nc r="E9"/>
  </rcc>
  <rcc rId="37225" sId="16">
    <oc r="E11">
      <v>27250</v>
    </oc>
    <nc r="E11"/>
  </rcc>
  <rcc rId="37226" sId="16">
    <oc r="E12">
      <v>16932</v>
    </oc>
    <nc r="E12"/>
  </rcc>
  <rcc rId="37227" sId="16">
    <oc r="E13">
      <v>25005</v>
    </oc>
    <nc r="E13"/>
  </rcc>
  <rcc rId="37228" sId="16">
    <oc r="E15">
      <v>1384</v>
    </oc>
    <nc r="E15"/>
  </rcc>
  <rcc rId="37229" sId="16">
    <oc r="E16">
      <v>8142</v>
    </oc>
    <nc r="E16"/>
  </rcc>
  <rcc rId="37230" sId="16">
    <oc r="E17">
      <v>27560</v>
    </oc>
    <nc r="E17"/>
  </rcc>
  <rcc rId="37231" sId="16">
    <oc r="E18">
      <v>3815</v>
    </oc>
    <nc r="E18"/>
  </rcc>
  <rcc rId="37232" sId="16">
    <oc r="E19">
      <v>20190</v>
    </oc>
    <nc r="E19"/>
  </rcc>
  <rcc rId="37233" sId="16">
    <oc r="E20">
      <v>40992</v>
    </oc>
    <nc r="E20"/>
  </rcc>
  <rcc rId="37234" sId="16">
    <oc r="E21">
      <v>732</v>
    </oc>
    <nc r="E21"/>
  </rcc>
  <rcc rId="37235" sId="16">
    <oc r="E24">
      <v>26753</v>
    </oc>
    <nc r="E24"/>
  </rcc>
  <rcc rId="37236" sId="16">
    <oc r="E25">
      <v>78713</v>
    </oc>
    <nc r="E25"/>
  </rcc>
  <rcc rId="37237" sId="16">
    <oc r="E26">
      <v>19924</v>
    </oc>
    <nc r="E26"/>
  </rcc>
  <rcc rId="37238" sId="5">
    <oc r="E2" t="inlineStr">
      <is>
        <t>Ноябрь</t>
      </is>
    </oc>
    <nc r="E2" t="inlineStr">
      <is>
        <t>Декабрь</t>
      </is>
    </nc>
  </rcc>
  <rcc rId="37239" sId="5">
    <oc r="D6">
      <v>14585</v>
    </oc>
    <nc r="D6">
      <v>14800</v>
    </nc>
  </rcc>
  <rcc rId="37240" sId="5">
    <oc r="D7">
      <v>5810</v>
    </oc>
    <nc r="D7">
      <v>5880</v>
    </nc>
  </rcc>
  <rcc rId="37241" sId="5">
    <oc r="D8">
      <v>17720</v>
    </oc>
    <nc r="D8">
      <v>18410</v>
    </nc>
  </rcc>
  <rcc rId="37242" sId="5">
    <oc r="D9">
      <v>11770</v>
    </oc>
    <nc r="D9">
      <v>12150</v>
    </nc>
  </rcc>
  <rcc rId="37243" sId="5">
    <oc r="D10">
      <v>21410</v>
    </oc>
    <nc r="D10">
      <v>21695</v>
    </nc>
  </rcc>
  <rcc rId="37244" sId="5">
    <oc r="D11">
      <v>45750</v>
    </oc>
    <nc r="D11">
      <v>45810</v>
    </nc>
  </rcc>
  <rcc rId="37245" sId="5">
    <oc r="D12">
      <v>21595</v>
    </oc>
    <nc r="D12">
      <v>21980</v>
    </nc>
  </rcc>
  <rcc rId="37246" sId="5">
    <oc r="D13">
      <v>14255</v>
    </oc>
    <nc r="D13">
      <v>14370</v>
    </nc>
  </rcc>
  <rcc rId="37247" sId="5">
    <oc r="D14">
      <v>0</v>
    </oc>
    <nc r="D14">
      <v>30</v>
    </nc>
  </rcc>
  <rcc rId="37248" sId="5">
    <oc r="D16">
      <v>7520</v>
    </oc>
    <nc r="D16">
      <v>7665</v>
    </nc>
  </rcc>
  <rcc rId="37249" sId="5">
    <oc r="D17">
      <v>33340</v>
    </oc>
    <nc r="D17">
      <v>33425</v>
    </nc>
  </rcc>
  <rcc rId="37250" sId="5">
    <oc r="D18">
      <v>19370</v>
    </oc>
    <nc r="D18">
      <v>19580</v>
    </nc>
  </rcc>
  <rcc rId="37251" sId="5">
    <oc r="D19">
      <v>14480</v>
    </oc>
    <nc r="D19">
      <v>14740</v>
    </nc>
  </rcc>
  <rcc rId="37252" sId="5">
    <oc r="D20">
      <v>55165</v>
    </oc>
    <nc r="D20">
      <v>55680</v>
    </nc>
  </rcc>
  <rcc rId="37253" sId="5">
    <oc r="D21">
      <v>71105</v>
    </oc>
    <nc r="D21">
      <v>71280</v>
    </nc>
  </rcc>
  <rcc rId="37254" sId="5">
    <oc r="D22">
      <v>55405</v>
    </oc>
    <nc r="D22">
      <v>55565</v>
    </nc>
  </rcc>
  <rcc rId="37255" sId="5">
    <oc r="D23">
      <v>12160</v>
    </oc>
    <nc r="D23">
      <v>12330</v>
    </nc>
  </rcc>
  <rcc rId="37256" sId="5">
    <oc r="D24">
      <v>8570</v>
    </oc>
    <nc r="D24">
      <v>8715</v>
    </nc>
  </rcc>
  <rcc rId="37257" sId="5">
    <oc r="D26">
      <v>9410</v>
    </oc>
    <nc r="D26">
      <v>9515</v>
    </nc>
  </rcc>
  <rcc rId="37258" sId="5">
    <oc r="D27">
      <v>5175</v>
    </oc>
    <nc r="D27">
      <v>5420</v>
    </nc>
  </rcc>
  <rcc rId="37259" sId="5">
    <oc r="D28">
      <v>7130</v>
    </oc>
    <nc r="D28">
      <v>7340</v>
    </nc>
  </rcc>
  <rcc rId="37260" sId="5">
    <oc r="D29">
      <v>23705</v>
    </oc>
    <nc r="D29">
      <v>24285</v>
    </nc>
  </rcc>
  <rcc rId="37261" sId="5">
    <oc r="D30">
      <v>62960</v>
    </oc>
    <nc r="D30">
      <v>63200</v>
    </nc>
  </rcc>
  <rcc rId="37262" sId="5">
    <oc r="D31">
      <v>20835</v>
    </oc>
    <nc r="D31">
      <v>21105</v>
    </nc>
  </rcc>
  <rcc rId="37263" sId="5">
    <oc r="D32">
      <v>19525</v>
    </oc>
    <nc r="D32">
      <v>19680</v>
    </nc>
  </rcc>
  <rcc rId="37264" sId="5">
    <oc r="D33">
      <v>55875</v>
    </oc>
    <nc r="D33">
      <v>56015</v>
    </nc>
  </rcc>
  <rcc rId="37265" sId="5">
    <oc r="D34">
      <v>14260</v>
    </oc>
    <nc r="D34">
      <v>14390</v>
    </nc>
  </rcc>
  <rcc rId="37266" sId="5">
    <oc r="D35">
      <v>11115</v>
    </oc>
    <nc r="D35">
      <v>11215</v>
    </nc>
  </rcc>
  <rcc rId="37267" sId="5">
    <oc r="D36">
      <v>70775</v>
    </oc>
    <nc r="D36">
      <v>71060</v>
    </nc>
  </rcc>
  <rcc rId="37268" sId="5">
    <oc r="D37">
      <v>28075</v>
    </oc>
    <nc r="D37">
      <v>28355</v>
    </nc>
  </rcc>
  <rcc rId="37269" sId="5">
    <oc r="D38">
      <v>93460</v>
    </oc>
    <nc r="D38">
      <v>93850</v>
    </nc>
  </rcc>
  <rcc rId="37270" sId="5">
    <oc r="D39">
      <v>12975</v>
    </oc>
    <nc r="D39">
      <v>13175</v>
    </nc>
  </rcc>
  <rcc rId="37271" sId="5">
    <oc r="D40">
      <v>65525</v>
    </oc>
    <nc r="D40">
      <v>65835</v>
    </nc>
  </rcc>
  <rcc rId="37272" sId="5">
    <oc r="D41">
      <v>20015</v>
    </oc>
    <nc r="D41">
      <v>20200</v>
    </nc>
  </rcc>
  <rcc rId="37273" sId="5">
    <oc r="D42">
      <v>109355</v>
    </oc>
    <nc r="D42">
      <v>109505</v>
    </nc>
  </rcc>
  <rcc rId="37274" sId="5">
    <oc r="D43">
      <v>14930</v>
    </oc>
    <nc r="D43">
      <v>15120</v>
    </nc>
  </rcc>
  <rcc rId="37275" sId="5">
    <oc r="D44">
      <v>23695</v>
    </oc>
    <nc r="D44">
      <v>23710</v>
    </nc>
  </rcc>
  <rcc rId="37276" sId="5">
    <oc r="D45">
      <v>20830</v>
    </oc>
    <nc r="D45">
      <v>21090</v>
    </nc>
  </rcc>
  <rcc rId="37277" sId="5">
    <oc r="D46">
      <v>835</v>
    </oc>
    <nc r="D46">
      <v>950</v>
    </nc>
  </rcc>
  <rcc rId="37278" sId="5">
    <oc r="D47">
      <v>12475</v>
    </oc>
    <nc r="D47">
      <v>12925</v>
    </nc>
  </rcc>
  <rcc rId="37279" sId="5">
    <oc r="D48">
      <v>25850</v>
    </oc>
    <nc r="D48">
      <v>26015</v>
    </nc>
  </rcc>
  <rcc rId="37280" sId="5">
    <oc r="D49">
      <v>35540</v>
    </oc>
    <nc r="D49">
      <v>35740</v>
    </nc>
  </rcc>
  <rcc rId="37281" sId="5">
    <oc r="D50">
      <v>19860</v>
    </oc>
    <nc r="D50">
      <v>20140</v>
    </nc>
  </rcc>
  <rcc rId="37282" sId="5">
    <oc r="D51">
      <v>3205</v>
    </oc>
    <nc r="D51">
      <v>3465</v>
    </nc>
  </rcc>
  <rcc rId="37283" sId="5">
    <oc r="D52">
      <v>23235</v>
    </oc>
    <nc r="D52">
      <v>23485</v>
    </nc>
  </rcc>
  <rcc rId="37284" sId="5">
    <oc r="D53">
      <v>36995</v>
    </oc>
    <nc r="D53">
      <v>37080</v>
    </nc>
  </rcc>
  <rcc rId="37285" sId="5">
    <oc r="D54">
      <v>43590</v>
    </oc>
    <nc r="D54">
      <v>44050</v>
    </nc>
  </rcc>
  <rcc rId="37286" sId="5">
    <oc r="D55">
      <v>9370</v>
    </oc>
    <nc r="D55">
      <v>9695</v>
    </nc>
  </rcc>
  <rcc rId="37287" sId="5">
    <oc r="D56">
      <v>267300</v>
    </oc>
    <nc r="D56">
      <v>268485</v>
    </nc>
  </rcc>
  <rcc rId="37288" sId="5">
    <oc r="D57">
      <v>32880</v>
    </oc>
    <nc r="D57">
      <v>33285</v>
    </nc>
  </rcc>
  <rcc rId="37289" sId="5">
    <oc r="D58">
      <v>9875</v>
    </oc>
    <nc r="D58">
      <v>10575</v>
    </nc>
  </rcc>
  <rcc rId="37290" sId="5">
    <oc r="D61">
      <v>4190</v>
    </oc>
    <nc r="D61">
      <v>4315</v>
    </nc>
  </rcc>
  <rcc rId="37291" sId="5">
    <oc r="D62">
      <v>9230</v>
    </oc>
    <nc r="D62">
      <v>9390</v>
    </nc>
  </rcc>
  <rcc rId="37292" sId="5">
    <oc r="D63">
      <v>2135</v>
    </oc>
    <nc r="D63">
      <v>2315</v>
    </nc>
  </rcc>
  <rcc rId="37293" sId="5">
    <oc r="D64">
      <v>20520</v>
    </oc>
    <nc r="D64">
      <v>20735</v>
    </nc>
  </rcc>
  <rcc rId="37294" sId="5">
    <oc r="D65">
      <v>7425</v>
    </oc>
    <nc r="D65">
      <v>7540</v>
    </nc>
  </rcc>
  <rcc rId="37295" sId="5">
    <oc r="D66">
      <v>24250</v>
    </oc>
    <nc r="D66">
      <v>24485</v>
    </nc>
  </rcc>
  <rcc rId="37296" sId="5">
    <oc r="D67">
      <v>32100</v>
    </oc>
    <nc r="D67">
      <v>33215</v>
    </nc>
  </rcc>
  <rcc rId="37297" sId="5">
    <oc r="D68">
      <v>6080</v>
    </oc>
    <nc r="D68">
      <v>6230</v>
    </nc>
  </rcc>
  <rcc rId="37298" sId="5">
    <oc r="D69">
      <v>0</v>
    </oc>
    <nc r="D69">
      <v>135</v>
    </nc>
  </rcc>
  <rcc rId="37299" sId="5">
    <oc r="D70">
      <v>20780</v>
    </oc>
    <nc r="D70">
      <v>20825</v>
    </nc>
  </rcc>
  <rcc rId="37300" sId="5">
    <oc r="D71">
      <v>37030</v>
    </oc>
    <nc r="D71">
      <v>37215</v>
    </nc>
  </rcc>
  <rcc rId="37301" sId="5">
    <oc r="D72">
      <v>33970</v>
    </oc>
    <nc r="D72">
      <v>34230</v>
    </nc>
  </rcc>
  <rcc rId="37302" sId="5">
    <oc r="D73">
      <v>3970</v>
    </oc>
    <nc r="D73">
      <v>4065</v>
    </nc>
  </rcc>
  <rcc rId="37303" sId="5">
    <oc r="D74">
      <v>8085</v>
    </oc>
    <nc r="D74">
      <v>8420</v>
    </nc>
  </rcc>
  <rcc rId="37304" sId="5">
    <oc r="D76">
      <v>61320</v>
    </oc>
    <nc r="D76">
      <v>62065</v>
    </nc>
  </rcc>
  <rcc rId="37305" sId="5">
    <oc r="D77">
      <v>12805</v>
    </oc>
    <nc r="D77">
      <v>12885</v>
    </nc>
  </rcc>
  <rcc rId="37306" sId="5">
    <oc r="D78">
      <v>12540</v>
    </oc>
    <nc r="D78">
      <v>12635</v>
    </nc>
  </rcc>
  <rcc rId="37307" sId="5">
    <oc r="D79">
      <v>9895</v>
    </oc>
    <nc r="D79">
      <v>10180</v>
    </nc>
  </rcc>
  <rcc rId="37308" sId="5">
    <oc r="D80">
      <v>8475</v>
    </oc>
    <nc r="D80">
      <v>8725</v>
    </nc>
  </rcc>
  <rcc rId="37309" sId="5">
    <oc r="D81">
      <v>10995</v>
    </oc>
    <nc r="D81">
      <v>11095</v>
    </nc>
  </rcc>
  <rcc rId="37310" sId="5">
    <oc r="D82">
      <v>2420</v>
    </oc>
    <nc r="D82">
      <v>2470</v>
    </nc>
  </rcc>
  <rcc rId="37311" sId="5">
    <oc r="D83">
      <v>16055</v>
    </oc>
    <nc r="D83">
      <v>16120</v>
    </nc>
  </rcc>
  <rcc rId="37312" sId="5">
    <oc r="D84">
      <v>240</v>
    </oc>
    <nc r="D84">
      <v>245</v>
    </nc>
  </rcc>
  <rcc rId="37313" sId="5">
    <oc r="D85">
      <v>26050</v>
    </oc>
    <nc r="D85">
      <v>26075</v>
    </nc>
  </rcc>
  <rcc rId="37314" sId="5">
    <oc r="D86">
      <v>27570</v>
    </oc>
    <nc r="D86">
      <v>27630</v>
    </nc>
  </rcc>
  <rcc rId="37315" sId="5">
    <oc r="D87">
      <v>9035</v>
    </oc>
    <nc r="D87">
      <v>9095</v>
    </nc>
  </rcc>
  <rcc rId="37316" sId="5">
    <oc r="D88">
      <v>3145</v>
    </oc>
    <nc r="D88">
      <v>3150</v>
    </nc>
  </rcc>
  <rcc rId="37317" sId="5">
    <oc r="D89">
      <v>42055</v>
    </oc>
    <nc r="D89">
      <v>43535</v>
    </nc>
  </rcc>
  <rcc rId="37318" sId="5">
    <oc r="D90">
      <v>27670</v>
    </oc>
    <nc r="D90">
      <v>27740</v>
    </nc>
  </rcc>
  <rcc rId="37319" sId="5">
    <oc r="D91">
      <v>69550</v>
    </oc>
    <nc r="D91">
      <v>70180</v>
    </nc>
  </rcc>
  <rcc rId="37320" sId="5">
    <oc r="D92">
      <v>41530</v>
    </oc>
    <nc r="D92">
      <v>41740</v>
    </nc>
  </rcc>
  <rcc rId="37321" sId="5">
    <oc r="D93">
      <v>0</v>
    </oc>
    <nc r="D93">
      <v>130</v>
    </nc>
  </rcc>
  <rcc rId="37322" sId="5">
    <oc r="D94">
      <v>2940</v>
    </oc>
    <nc r="D94">
      <v>3235</v>
    </nc>
  </rcc>
  <rcc rId="37323" sId="5">
    <oc r="D95">
      <v>21940</v>
    </oc>
    <nc r="D95">
      <v>22270</v>
    </nc>
  </rcc>
  <rcc rId="37324" sId="5">
    <oc r="D96">
      <v>9465</v>
    </oc>
    <nc r="D96">
      <v>9620</v>
    </nc>
  </rcc>
  <rcc rId="37325" sId="5">
    <oc r="D97">
      <v>35500</v>
    </oc>
    <nc r="D97">
      <v>35740</v>
    </nc>
  </rcc>
  <rcc rId="37326" sId="5">
    <oc r="D98">
      <v>8945</v>
    </oc>
    <nc r="D98">
      <v>9025</v>
    </nc>
  </rcc>
  <rcc rId="37327" sId="5" odxf="1" dxf="1">
    <oc r="D99">
      <v>47955</v>
    </oc>
    <nc r="D99">
      <v>48570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28" sId="5" odxf="1" dxf="1">
    <oc r="D100">
      <v>31840</v>
    </oc>
    <nc r="D100">
      <v>32055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29" sId="5" odxf="1" dxf="1">
    <oc r="D101">
      <v>33645</v>
    </oc>
    <nc r="D101">
      <v>34305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30" sId="5" odxf="1" dxf="1">
    <oc r="D102">
      <v>18700</v>
    </oc>
    <nc r="D102">
      <v>19060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31" sId="5">
    <oc r="D103">
      <v>15560</v>
    </oc>
    <nc r="D103">
      <v>15750</v>
    </nc>
  </rcc>
  <rcc rId="37332" sId="5">
    <oc r="D104">
      <v>24445</v>
    </oc>
    <nc r="D104">
      <v>24540</v>
    </nc>
  </rcc>
  <rcc rId="37333" sId="5">
    <oc r="D105">
      <v>4940</v>
    </oc>
    <nc r="D105">
      <v>5080</v>
    </nc>
  </rcc>
  <rcc rId="37334" sId="5">
    <oc r="D106">
      <v>10055</v>
    </oc>
    <nc r="D106">
      <v>10215</v>
    </nc>
  </rcc>
  <rcc rId="37335" sId="5">
    <oc r="D108">
      <v>99215</v>
    </oc>
    <nc r="D108">
      <v>99535</v>
    </nc>
  </rcc>
  <rcc rId="37336" sId="5">
    <oc r="D109">
      <v>35335</v>
    </oc>
    <nc r="D109">
      <v>35370</v>
    </nc>
  </rcc>
  <rcc rId="37337" sId="5" odxf="1" dxf="1">
    <oc r="D110">
      <v>16640</v>
    </oc>
    <nc r="D110">
      <v>17115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38" sId="5">
    <oc r="D111">
      <v>29680</v>
    </oc>
    <nc r="D111">
      <v>30450</v>
    </nc>
  </rcc>
  <rcc rId="37339" sId="5">
    <oc r="D112">
      <v>6285</v>
    </oc>
    <nc r="D112">
      <v>6460</v>
    </nc>
  </rcc>
  <rcc rId="37340" sId="5">
    <oc r="D113">
      <v>19995</v>
    </oc>
    <nc r="D113">
      <v>20020</v>
    </nc>
  </rcc>
  <rcc rId="37341" sId="5">
    <oc r="D114">
      <v>13080</v>
    </oc>
    <nc r="D114">
      <v>13280</v>
    </nc>
  </rcc>
  <rcc rId="37342" sId="5">
    <oc r="D115">
      <v>48420</v>
    </oc>
    <nc r="D115">
      <v>48675</v>
    </nc>
  </rcc>
  <rcc rId="37343" sId="5">
    <oc r="D116">
      <v>37315</v>
    </oc>
    <nc r="D116">
      <v>37765</v>
    </nc>
  </rcc>
  <rcc rId="37344" sId="5">
    <oc r="D117">
      <v>97950</v>
    </oc>
    <nc r="D117">
      <v>98185</v>
    </nc>
  </rcc>
  <rcc rId="37345" sId="5">
    <oc r="D118">
      <v>42375</v>
    </oc>
    <nc r="D118">
      <v>43310</v>
    </nc>
  </rcc>
  <rcc rId="37346" sId="5">
    <oc r="D119">
      <v>3210</v>
    </oc>
    <nc r="D119">
      <v>3410</v>
    </nc>
  </rcc>
  <rcc rId="37347" sId="5">
    <oc r="D120">
      <v>88295</v>
    </oc>
    <nc r="D120">
      <v>88570</v>
    </nc>
  </rcc>
  <rcc rId="37348" sId="5">
    <oc r="D122">
      <v>16260</v>
    </oc>
    <nc r="D122">
      <v>16360</v>
    </nc>
  </rcc>
  <rcc rId="37349" sId="5">
    <oc r="D123">
      <v>5580</v>
    </oc>
    <nc r="D123">
      <v>5655</v>
    </nc>
  </rcc>
  <rcc rId="37350" sId="5">
    <oc r="D124">
      <v>9310</v>
    </oc>
    <nc r="D124">
      <v>9385</v>
    </nc>
  </rcc>
  <rcc rId="37351" sId="5">
    <oc r="D125">
      <v>10930</v>
    </oc>
    <nc r="D125">
      <v>11080</v>
    </nc>
  </rcc>
  <rcc rId="37352" sId="5">
    <oc r="D126">
      <v>32825</v>
    </oc>
    <nc r="D126">
      <v>33130</v>
    </nc>
  </rcc>
  <rcc rId="37353" sId="5">
    <oc r="D127">
      <v>64560</v>
    </oc>
    <nc r="D127">
      <v>65210</v>
    </nc>
  </rcc>
  <rcc rId="37354" sId="5">
    <oc r="D128">
      <v>11850</v>
    </oc>
    <nc r="D128">
      <v>12345</v>
    </nc>
  </rcc>
  <rcc rId="37355" sId="5">
    <oc r="D129">
      <v>16635</v>
    </oc>
    <nc r="D129">
      <v>16835</v>
    </nc>
  </rcc>
  <rcc rId="37356" sId="5">
    <oc r="D131">
      <v>8870</v>
    </oc>
    <nc r="D131">
      <v>8920</v>
    </nc>
  </rcc>
  <rcc rId="37357" sId="5">
    <oc r="D132">
      <v>10170</v>
    </oc>
    <nc r="D132">
      <v>10255</v>
    </nc>
  </rcc>
  <rcc rId="37358" sId="5">
    <oc r="D133">
      <v>19690</v>
    </oc>
    <nc r="D133">
      <v>19800</v>
    </nc>
  </rcc>
  <rcc rId="37359" sId="5">
    <oc r="D134">
      <v>19440</v>
    </oc>
    <nc r="D134">
      <v>19635</v>
    </nc>
  </rcc>
  <rcc rId="37360" sId="5">
    <oc r="D135">
      <v>31945</v>
    </oc>
    <nc r="D135">
      <v>32120</v>
    </nc>
  </rcc>
  <rcc rId="37361" sId="5">
    <oc r="D136">
      <v>60405</v>
    </oc>
    <nc r="D136">
      <v>60645</v>
    </nc>
  </rcc>
  <rcc rId="37362" sId="5">
    <oc r="D137">
      <v>30345</v>
    </oc>
    <nc r="D137">
      <v>30545</v>
    </nc>
  </rcc>
  <rcc rId="37363" sId="5">
    <oc r="D138">
      <v>30280</v>
    </oc>
    <nc r="D138">
      <v>30655</v>
    </nc>
  </rcc>
  <rcc rId="37364" sId="5">
    <oc r="D139">
      <v>41565</v>
    </oc>
    <nc r="D139">
      <v>41755</v>
    </nc>
  </rcc>
  <rcc rId="37365" sId="5">
    <oc r="D140">
      <v>20060</v>
    </oc>
    <nc r="D140">
      <v>20240</v>
    </nc>
  </rcc>
  <rcc rId="37366" sId="5">
    <oc r="D141">
      <v>9810</v>
    </oc>
    <nc r="D141">
      <v>9825</v>
    </nc>
  </rcc>
  <rcc rId="37367" sId="5">
    <oc r="D142">
      <v>28805</v>
    </oc>
    <nc r="D142">
      <v>29175</v>
    </nc>
  </rcc>
  <rcc rId="37368" sId="5">
    <oc r="D143">
      <v>42355</v>
    </oc>
    <nc r="D143">
      <v>42500</v>
    </nc>
  </rcc>
  <rcc rId="37369" sId="5">
    <oc r="D144">
      <v>59915</v>
    </oc>
    <nc r="D144">
      <v>60415</v>
    </nc>
  </rcc>
  <rcc rId="37370" sId="5">
    <oc r="D145">
      <v>11780</v>
    </oc>
    <nc r="D145">
      <v>11995</v>
    </nc>
  </rcc>
  <rcc rId="37371" sId="5">
    <oc r="D146">
      <v>13760</v>
    </oc>
    <nc r="D146">
      <v>14055</v>
    </nc>
  </rcc>
  <rcc rId="37372" sId="5">
    <oc r="D147">
      <v>31825</v>
    </oc>
    <nc r="D147">
      <v>32130</v>
    </nc>
  </rcc>
  <rcc rId="37373" sId="5">
    <oc r="D148">
      <v>14255</v>
    </oc>
    <nc r="D148">
      <v>14760</v>
    </nc>
  </rcc>
  <rcc rId="37374" sId="5">
    <oc r="D149">
      <v>40975</v>
    </oc>
    <nc r="D149">
      <v>41070</v>
    </nc>
  </rcc>
  <rcc rId="37375" sId="5">
    <oc r="D150">
      <v>39665</v>
    </oc>
    <nc r="D150">
      <v>39710</v>
    </nc>
  </rcc>
  <rcc rId="37376" sId="5">
    <oc r="D151">
      <v>46315</v>
    </oc>
    <nc r="D151">
      <v>46780</v>
    </nc>
  </rcc>
  <rcc rId="37377" sId="5">
    <oc r="D152">
      <v>24305</v>
    </oc>
    <nc r="D152">
      <v>24460</v>
    </nc>
  </rcc>
  <rcc rId="37378" sId="5">
    <oc r="D154">
      <v>29710</v>
    </oc>
    <nc r="D154">
      <v>29845</v>
    </nc>
  </rcc>
  <rcc rId="37379" sId="5">
    <oc r="D155">
      <v>80110</v>
    </oc>
    <nc r="D155">
      <v>80655</v>
    </nc>
  </rcc>
  <rcc rId="37380" sId="5">
    <oc r="D156">
      <v>26510</v>
    </oc>
    <nc r="D156">
      <v>26795</v>
    </nc>
  </rcc>
  <rcc rId="37381" sId="5">
    <oc r="D157">
      <v>38040</v>
    </oc>
    <nc r="D157">
      <v>38350</v>
    </nc>
  </rcc>
  <rcc rId="37382" sId="5">
    <oc r="D158">
      <v>6075</v>
    </oc>
    <nc r="D158">
      <v>6355</v>
    </nc>
  </rcc>
  <rcc rId="37383" sId="5">
    <oc r="D159">
      <v>8340</v>
    </oc>
    <nc r="D159">
      <v>8455</v>
    </nc>
  </rcc>
  <rcc rId="37384" sId="5">
    <oc r="D160">
      <v>16300</v>
    </oc>
    <nc r="D160">
      <v>16800</v>
    </nc>
  </rcc>
  <rcc rId="37385" sId="5">
    <oc r="D161">
      <v>92515</v>
    </oc>
    <nc r="D161">
      <v>92670</v>
    </nc>
  </rcc>
  <rcc rId="37386" sId="5" odxf="1" dxf="1">
    <oc r="D162">
      <v>76150</v>
    </oc>
    <nc r="D162">
      <v>76815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87" sId="5" odxf="1" dxf="1">
    <oc r="D163">
      <v>21880</v>
    </oc>
    <nc r="D163">
      <v>22220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88" sId="5" odxf="1" dxf="1">
    <oc r="D164">
      <v>46665</v>
    </oc>
    <nc r="D164">
      <v>46720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89" sId="5" odxf="1" dxf="1">
    <oc r="D165">
      <v>0</v>
    </oc>
    <nc r="D165">
      <v>140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90" sId="5">
    <oc r="D166">
      <v>24320</v>
    </oc>
    <nc r="D166">
      <v>24410</v>
    </nc>
  </rcc>
  <rcc rId="37391" sId="5">
    <oc r="D167">
      <v>1855</v>
    </oc>
    <nc r="D167">
      <v>2000</v>
    </nc>
  </rcc>
  <rcc rId="37392" sId="5">
    <oc r="D168">
      <v>14000</v>
    </oc>
    <nc r="D168">
      <v>14120</v>
    </nc>
  </rcc>
  <rcc rId="37393" sId="5">
    <oc r="D169">
      <v>13575</v>
    </oc>
    <nc r="D169">
      <v>13700</v>
    </nc>
  </rcc>
  <rcc rId="37394" sId="5">
    <oc r="D170">
      <v>11780</v>
    </oc>
    <nc r="D170">
      <v>11970</v>
    </nc>
  </rcc>
  <rcc rId="37395" sId="5">
    <oc r="D171">
      <v>72385</v>
    </oc>
    <nc r="D171">
      <v>72650</v>
    </nc>
  </rcc>
  <rcc rId="37396" sId="5">
    <oc r="D172">
      <v>41285</v>
    </oc>
    <nc r="D172">
      <v>41480</v>
    </nc>
  </rcc>
  <rcc rId="37397" sId="5">
    <oc r="D173">
      <v>20860</v>
    </oc>
    <nc r="D173">
      <v>21065</v>
    </nc>
  </rcc>
  <rcc rId="37398" sId="5">
    <oc r="D174">
      <v>11050</v>
    </oc>
    <nc r="D174">
      <v>11210</v>
    </nc>
  </rcc>
  <rcc rId="37399" sId="5">
    <oc r="D175">
      <v>54770</v>
    </oc>
    <nc r="D175">
      <v>55350</v>
    </nc>
  </rcc>
  <rcc rId="37400" sId="5">
    <oc r="D176">
      <v>45810</v>
    </oc>
    <nc r="D176">
      <v>45950</v>
    </nc>
  </rcc>
  <rcc rId="37401" sId="5">
    <oc r="D177">
      <v>35510</v>
    </oc>
    <nc r="D177">
      <v>36040</v>
    </nc>
  </rcc>
  <rcc rId="37402" sId="5">
    <oc r="D178">
      <v>0</v>
    </oc>
    <nc r="D178">
      <v>100</v>
    </nc>
  </rcc>
  <rcc rId="37403" sId="5">
    <oc r="D179">
      <v>51100</v>
    </oc>
    <nc r="D179">
      <v>51430</v>
    </nc>
  </rcc>
  <rcc rId="37404" sId="5">
    <oc r="D180">
      <v>39945</v>
    </oc>
    <nc r="D180">
      <v>40220</v>
    </nc>
  </rcc>
  <rcc rId="37405" sId="5">
    <oc r="D181">
      <v>11200</v>
    </oc>
    <nc r="D181">
      <v>11385</v>
    </nc>
  </rcc>
  <rcc rId="37406" sId="5">
    <oc r="D182">
      <v>9885</v>
    </oc>
    <nc r="D182">
      <v>10065</v>
    </nc>
  </rcc>
  <rcc rId="37407" sId="5">
    <oc r="D183">
      <v>32475</v>
    </oc>
    <nc r="D183">
      <v>32655</v>
    </nc>
  </rcc>
  <rcc rId="37408" sId="5" odxf="1" dxf="1">
    <oc r="D184">
      <v>24685</v>
    </oc>
    <nc r="D184">
      <v>25030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09" sId="5" odxf="1" dxf="1">
    <oc r="D185">
      <v>11575</v>
    </oc>
    <nc r="D185">
      <v>11755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0" sId="5" odxf="1" dxf="1">
    <oc r="D186">
      <v>20285</v>
    </oc>
    <nc r="D186">
      <v>20555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1" sId="5" odxf="1" dxf="1">
    <oc r="D187">
      <v>40915</v>
    </oc>
    <nc r="D187">
      <v>40985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2" sId="5" odxf="1" dxf="1">
    <oc r="D188">
      <v>14170</v>
    </oc>
    <nc r="D188">
      <v>14400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3" sId="5">
    <oc r="D189">
      <v>125540</v>
    </oc>
    <nc r="D189">
      <v>126265</v>
    </nc>
  </rcc>
  <rcc rId="37414" sId="5" odxf="1" dxf="1">
    <oc r="D190">
      <v>8920</v>
    </oc>
    <nc r="D190">
      <v>9240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5" sId="5" odxf="1" dxf="1">
    <oc r="D191">
      <v>28150</v>
    </oc>
    <nc r="D191">
      <v>28575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6" sId="5" odxf="1" dxf="1">
    <oc r="D192">
      <v>35140</v>
    </oc>
    <nc r="D192">
      <v>35815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7" sId="5">
    <oc r="D193">
      <v>28515</v>
    </oc>
    <nc r="D193">
      <v>28640</v>
    </nc>
  </rcc>
  <rcc rId="37418" sId="5">
    <oc r="D195">
      <v>10665</v>
    </oc>
    <nc r="D195">
      <v>10835</v>
    </nc>
  </rcc>
  <rcc rId="37419" sId="5">
    <oc r="D196">
      <v>24950</v>
    </oc>
    <nc r="D196">
      <v>25965</v>
    </nc>
  </rcc>
  <rcc rId="37420" sId="5">
    <oc r="D197">
      <v>10130</v>
    </oc>
    <nc r="D197">
      <v>10335</v>
    </nc>
  </rcc>
  <rcc rId="37421" sId="5">
    <oc r="D198">
      <v>18810</v>
    </oc>
    <nc r="D198">
      <v>18980</v>
    </nc>
  </rcc>
  <rcc rId="37422" sId="5">
    <oc r="D199">
      <v>16550</v>
    </oc>
    <nc r="D199">
      <v>16595</v>
    </nc>
  </rcc>
  <rcc rId="37423" sId="5">
    <oc r="D201">
      <v>17005</v>
    </oc>
    <nc r="D201">
      <v>17255</v>
    </nc>
  </rcc>
  <rcc rId="37424" sId="5">
    <oc r="E6">
      <v>14800</v>
    </oc>
    <nc r="E6"/>
  </rcc>
  <rcc rId="37425" sId="5">
    <oc r="E7">
      <v>5880</v>
    </oc>
    <nc r="E7"/>
  </rcc>
  <rcc rId="37426" sId="5">
    <oc r="E8">
      <v>18410</v>
    </oc>
    <nc r="E8"/>
  </rcc>
  <rcc rId="37427" sId="5">
    <oc r="E9">
      <v>12150</v>
    </oc>
    <nc r="E9"/>
  </rcc>
  <rcc rId="37428" sId="5">
    <oc r="E10">
      <v>21695</v>
    </oc>
    <nc r="E10"/>
  </rcc>
  <rcc rId="37429" sId="5">
    <oc r="E11">
      <v>45810</v>
    </oc>
    <nc r="E11"/>
  </rcc>
  <rcc rId="37430" sId="5">
    <oc r="E12">
      <v>21980</v>
    </oc>
    <nc r="E12"/>
  </rcc>
  <rcc rId="37431" sId="5">
    <oc r="E13">
      <v>14370</v>
    </oc>
    <nc r="E13"/>
  </rcc>
  <rcc rId="37432" sId="5">
    <oc r="E14">
      <v>30</v>
    </oc>
    <nc r="E14"/>
  </rcc>
  <rcc rId="37433" sId="5">
    <oc r="E15">
      <v>20275</v>
    </oc>
    <nc r="E15"/>
  </rcc>
  <rcc rId="37434" sId="5">
    <oc r="E16">
      <v>7665</v>
    </oc>
    <nc r="E16"/>
  </rcc>
  <rcc rId="37435" sId="5">
    <oc r="E17">
      <v>33425</v>
    </oc>
    <nc r="E17"/>
  </rcc>
  <rcc rId="37436" sId="5">
    <oc r="E18">
      <v>19580</v>
    </oc>
    <nc r="E18"/>
  </rcc>
  <rcc rId="37437" sId="5">
    <oc r="E19">
      <v>14740</v>
    </oc>
    <nc r="E19"/>
  </rcc>
  <rcc rId="37438" sId="5">
    <oc r="E20">
      <v>55680</v>
    </oc>
    <nc r="E20"/>
  </rcc>
  <rcc rId="37439" sId="5">
    <oc r="E21">
      <v>71280</v>
    </oc>
    <nc r="E21"/>
  </rcc>
  <rcc rId="37440" sId="5">
    <oc r="E22">
      <v>55565</v>
    </oc>
    <nc r="E22"/>
  </rcc>
  <rcc rId="37441" sId="5">
    <oc r="E23">
      <v>12330</v>
    </oc>
    <nc r="E23"/>
  </rcc>
  <rcc rId="37442" sId="5">
    <oc r="E24">
      <v>8715</v>
    </oc>
    <nc r="E24"/>
  </rcc>
  <rcc rId="37443" sId="5">
    <oc r="E25">
      <v>14560</v>
    </oc>
    <nc r="E25"/>
  </rcc>
  <rcc rId="37444" sId="5">
    <oc r="E26">
      <v>9515</v>
    </oc>
    <nc r="E26"/>
  </rcc>
  <rcc rId="37445" sId="5">
    <oc r="E27">
      <v>5420</v>
    </oc>
    <nc r="E27"/>
  </rcc>
  <rcc rId="37446" sId="5">
    <oc r="E28">
      <v>7340</v>
    </oc>
    <nc r="E28"/>
  </rcc>
  <rcc rId="37447" sId="5">
    <oc r="E29">
      <v>24285</v>
    </oc>
    <nc r="E29"/>
  </rcc>
  <rcc rId="37448" sId="5">
    <oc r="E30">
      <v>63200</v>
    </oc>
    <nc r="E30"/>
  </rcc>
  <rcc rId="37449" sId="5">
    <oc r="E31">
      <v>21105</v>
    </oc>
    <nc r="E31"/>
  </rcc>
  <rcc rId="37450" sId="5">
    <oc r="E32">
      <v>19680</v>
    </oc>
    <nc r="E32"/>
  </rcc>
  <rcc rId="37451" sId="5">
    <oc r="E33">
      <v>56015</v>
    </oc>
    <nc r="E33"/>
  </rcc>
  <rcc rId="37452" sId="5">
    <oc r="E34">
      <v>14390</v>
    </oc>
    <nc r="E34"/>
  </rcc>
  <rcc rId="37453" sId="5">
    <oc r="E35">
      <v>11215</v>
    </oc>
    <nc r="E35"/>
  </rcc>
  <rcc rId="37454" sId="5">
    <oc r="E36">
      <v>71060</v>
    </oc>
    <nc r="E36"/>
  </rcc>
  <rcc rId="37455" sId="5">
    <oc r="E37">
      <v>28355</v>
    </oc>
    <nc r="E37"/>
  </rcc>
  <rcc rId="37456" sId="5">
    <oc r="E38">
      <v>93850</v>
    </oc>
    <nc r="E38"/>
  </rcc>
  <rcc rId="37457" sId="5">
    <oc r="E39">
      <v>13175</v>
    </oc>
    <nc r="E39"/>
  </rcc>
  <rcc rId="37458" sId="5">
    <oc r="E40">
      <v>65835</v>
    </oc>
    <nc r="E40"/>
  </rcc>
  <rcc rId="37459" sId="5">
    <oc r="E41">
      <v>20200</v>
    </oc>
    <nc r="E41"/>
  </rcc>
  <rcc rId="37460" sId="5">
    <oc r="E42">
      <v>109505</v>
    </oc>
    <nc r="E42"/>
  </rcc>
  <rcc rId="37461" sId="5">
    <oc r="E43">
      <v>15120</v>
    </oc>
    <nc r="E43"/>
  </rcc>
  <rcc rId="37462" sId="5">
    <oc r="E44">
      <v>23710</v>
    </oc>
    <nc r="E44"/>
  </rcc>
  <rcc rId="37463" sId="5">
    <oc r="E45">
      <v>21090</v>
    </oc>
    <nc r="E45"/>
  </rcc>
  <rcc rId="37464" sId="5">
    <oc r="E46">
      <v>950</v>
    </oc>
    <nc r="E46"/>
  </rcc>
  <rcc rId="37465" sId="5">
    <oc r="E47">
      <v>12925</v>
    </oc>
    <nc r="E47"/>
  </rcc>
  <rcc rId="37466" sId="5">
    <oc r="E48">
      <v>26015</v>
    </oc>
    <nc r="E48"/>
  </rcc>
  <rcc rId="37467" sId="5">
    <oc r="E49">
      <v>35740</v>
    </oc>
    <nc r="E49"/>
  </rcc>
  <rcc rId="37468" sId="5">
    <oc r="E50">
      <v>20140</v>
    </oc>
    <nc r="E50"/>
  </rcc>
  <rcc rId="37469" sId="5">
    <oc r="E51">
      <v>3465</v>
    </oc>
    <nc r="E51"/>
  </rcc>
  <rcc rId="37470" sId="5">
    <oc r="E52">
      <v>23485</v>
    </oc>
    <nc r="E52"/>
  </rcc>
  <rcc rId="37471" sId="5">
    <oc r="E53">
      <v>37080</v>
    </oc>
    <nc r="E53"/>
  </rcc>
  <rcc rId="37472" sId="5">
    <oc r="E54">
      <v>44050</v>
    </oc>
    <nc r="E54"/>
  </rcc>
  <rcc rId="37473" sId="5">
    <oc r="E55">
      <v>9695</v>
    </oc>
    <nc r="E55"/>
  </rcc>
  <rcc rId="37474" sId="5">
    <oc r="E56">
      <v>268485</v>
    </oc>
    <nc r="E56"/>
  </rcc>
  <rcc rId="37475" sId="5">
    <oc r="E57">
      <v>33285</v>
    </oc>
    <nc r="E57"/>
  </rcc>
  <rcc rId="37476" sId="5">
    <oc r="E58">
      <v>10575</v>
    </oc>
    <nc r="E58"/>
  </rcc>
  <rcc rId="37477" sId="5">
    <oc r="E61">
      <v>4315</v>
    </oc>
    <nc r="E61"/>
  </rcc>
  <rcc rId="37478" sId="5">
    <oc r="E62">
      <v>9390</v>
    </oc>
    <nc r="E62"/>
  </rcc>
  <rcc rId="37479" sId="5">
    <oc r="E63">
      <v>2315</v>
    </oc>
    <nc r="E63"/>
  </rcc>
  <rcc rId="37480" sId="5">
    <oc r="E64">
      <v>20735</v>
    </oc>
    <nc r="E64"/>
  </rcc>
  <rcc rId="37481" sId="5">
    <oc r="E65">
      <v>7540</v>
    </oc>
    <nc r="E65"/>
  </rcc>
  <rcc rId="37482" sId="5">
    <oc r="E66">
      <v>24485</v>
    </oc>
    <nc r="E66"/>
  </rcc>
  <rcc rId="37483" sId="5">
    <oc r="E67">
      <v>33215</v>
    </oc>
    <nc r="E67"/>
  </rcc>
  <rcc rId="37484" sId="5">
    <oc r="E68">
      <v>6230</v>
    </oc>
    <nc r="E68"/>
  </rcc>
  <rcc rId="37485" sId="5">
    <oc r="E69">
      <v>135</v>
    </oc>
    <nc r="E69"/>
  </rcc>
  <rcc rId="37486" sId="5">
    <oc r="E70">
      <v>20825</v>
    </oc>
    <nc r="E70"/>
  </rcc>
  <rcc rId="37487" sId="5">
    <oc r="E71">
      <v>37215</v>
    </oc>
    <nc r="E71"/>
  </rcc>
  <rcc rId="37488" sId="5">
    <oc r="E72">
      <v>34230</v>
    </oc>
    <nc r="E72"/>
  </rcc>
  <rcc rId="37489" sId="5">
    <oc r="E73">
      <v>4065</v>
    </oc>
    <nc r="E73"/>
  </rcc>
  <rcc rId="37490" sId="5">
    <oc r="E74">
      <v>8420</v>
    </oc>
    <nc r="E74"/>
  </rcc>
  <rcc rId="37491" sId="5">
    <oc r="E75">
      <v>6000</v>
    </oc>
    <nc r="E75"/>
  </rcc>
  <rcc rId="37492" sId="5">
    <oc r="E76">
      <v>62065</v>
    </oc>
    <nc r="E76"/>
  </rcc>
  <rcc rId="37493" sId="5">
    <oc r="E77">
      <v>12885</v>
    </oc>
    <nc r="E77"/>
  </rcc>
  <rcc rId="37494" sId="5">
    <oc r="E78">
      <v>12635</v>
    </oc>
    <nc r="E78"/>
  </rcc>
  <rcc rId="37495" sId="5">
    <oc r="E79">
      <v>10180</v>
    </oc>
    <nc r="E79"/>
  </rcc>
  <rcc rId="37496" sId="5">
    <oc r="E80">
      <v>8725</v>
    </oc>
    <nc r="E80"/>
  </rcc>
  <rcc rId="37497" sId="5">
    <oc r="E81">
      <v>11095</v>
    </oc>
    <nc r="E81"/>
  </rcc>
  <rcc rId="37498" sId="5">
    <oc r="E82">
      <v>2470</v>
    </oc>
    <nc r="E82"/>
  </rcc>
  <rcc rId="37499" sId="5">
    <oc r="E83">
      <v>16120</v>
    </oc>
    <nc r="E83"/>
  </rcc>
  <rcc rId="37500" sId="5">
    <oc r="E84">
      <v>245</v>
    </oc>
    <nc r="E84"/>
  </rcc>
  <rcc rId="37501" sId="5">
    <oc r="E85">
      <v>26075</v>
    </oc>
    <nc r="E85"/>
  </rcc>
  <rcc rId="37502" sId="5">
    <oc r="E86">
      <v>27630</v>
    </oc>
    <nc r="E86"/>
  </rcc>
  <rcc rId="37503" sId="5">
    <oc r="E87">
      <v>9095</v>
    </oc>
    <nc r="E87"/>
  </rcc>
  <rcc rId="37504" sId="5">
    <oc r="E88">
      <v>3150</v>
    </oc>
    <nc r="E88"/>
  </rcc>
  <rcc rId="37505" sId="5">
    <oc r="E89">
      <v>43535</v>
    </oc>
    <nc r="E89"/>
  </rcc>
  <rcc rId="37506" sId="5">
    <oc r="E90">
      <v>27740</v>
    </oc>
    <nc r="E90"/>
  </rcc>
  <rcc rId="37507" sId="5">
    <oc r="E91">
      <v>70180</v>
    </oc>
    <nc r="E91"/>
  </rcc>
  <rcc rId="37508" sId="5">
    <oc r="E92">
      <v>41740</v>
    </oc>
    <nc r="E92"/>
  </rcc>
  <rcc rId="37509" sId="5">
    <oc r="E93">
      <v>130</v>
    </oc>
    <nc r="E93"/>
  </rcc>
  <rcc rId="37510" sId="5">
    <oc r="E94">
      <v>3235</v>
    </oc>
    <nc r="E94"/>
  </rcc>
  <rcc rId="37511" sId="5">
    <oc r="E95">
      <v>22270</v>
    </oc>
    <nc r="E95"/>
  </rcc>
  <rcc rId="37512" sId="5">
    <oc r="E96">
      <v>9620</v>
    </oc>
    <nc r="E96"/>
  </rcc>
  <rcc rId="37513" sId="5">
    <oc r="E97">
      <v>35740</v>
    </oc>
    <nc r="E97"/>
  </rcc>
  <rcc rId="37514" sId="5">
    <oc r="E98">
      <v>9025</v>
    </oc>
    <nc r="E98"/>
  </rcc>
  <rcc rId="37515" sId="5">
    <oc r="E99">
      <v>48570</v>
    </oc>
    <nc r="E99"/>
  </rcc>
  <rcc rId="37516" sId="5">
    <oc r="E100">
      <v>32055</v>
    </oc>
    <nc r="E100"/>
  </rcc>
  <rcc rId="37517" sId="5">
    <oc r="E101">
      <v>34305</v>
    </oc>
    <nc r="E101"/>
  </rcc>
  <rcc rId="37518" sId="5">
    <oc r="E102">
      <v>19060</v>
    </oc>
    <nc r="E102"/>
  </rcc>
  <rcc rId="37519" sId="5">
    <oc r="E103">
      <v>15750</v>
    </oc>
    <nc r="E103"/>
  </rcc>
  <rcc rId="37520" sId="5">
    <oc r="E104">
      <v>24540</v>
    </oc>
    <nc r="E104"/>
  </rcc>
  <rcc rId="37521" sId="5">
    <oc r="E105">
      <v>5080</v>
    </oc>
    <nc r="E105"/>
  </rcc>
  <rcc rId="37522" sId="5">
    <oc r="E106">
      <v>10215</v>
    </oc>
    <nc r="E106"/>
  </rcc>
  <rcc rId="37523" sId="5">
    <oc r="E107">
      <v>5480</v>
    </oc>
    <nc r="E107"/>
  </rcc>
  <rcc rId="37524" sId="5">
    <oc r="E108">
      <v>99535</v>
    </oc>
    <nc r="E108"/>
  </rcc>
  <rcc rId="37525" sId="5">
    <oc r="E109">
      <v>35370</v>
    </oc>
    <nc r="E109"/>
  </rcc>
  <rcc rId="37526" sId="5">
    <oc r="E110">
      <v>17115</v>
    </oc>
    <nc r="E110"/>
  </rcc>
  <rcc rId="37527" sId="5">
    <oc r="E111">
      <v>30450</v>
    </oc>
    <nc r="E111"/>
  </rcc>
  <rcc rId="37528" sId="5">
    <oc r="E112">
      <v>6460</v>
    </oc>
    <nc r="E112"/>
  </rcc>
  <rcc rId="37529" sId="5">
    <oc r="E113">
      <v>20020</v>
    </oc>
    <nc r="E113"/>
  </rcc>
  <rcc rId="37530" sId="5">
    <oc r="E114">
      <v>13280</v>
    </oc>
    <nc r="E114"/>
  </rcc>
  <rcc rId="37531" sId="5">
    <oc r="E115">
      <v>48675</v>
    </oc>
    <nc r="E115"/>
  </rcc>
  <rcc rId="37532" sId="5">
    <oc r="E116">
      <v>37765</v>
    </oc>
    <nc r="E116"/>
  </rcc>
  <rcc rId="37533" sId="5">
    <oc r="E117">
      <v>98185</v>
    </oc>
    <nc r="E117"/>
  </rcc>
  <rcc rId="37534" sId="5">
    <oc r="E118">
      <v>43310</v>
    </oc>
    <nc r="E118"/>
  </rcc>
  <rcc rId="37535" sId="5">
    <oc r="E119">
      <v>3410</v>
    </oc>
    <nc r="E119"/>
  </rcc>
  <rcc rId="37536" sId="5">
    <oc r="E120">
      <v>88570</v>
    </oc>
    <nc r="E120"/>
  </rcc>
  <rcc rId="37537" sId="5">
    <oc r="E122">
      <v>16360</v>
    </oc>
    <nc r="E122"/>
  </rcc>
  <rcc rId="37538" sId="5">
    <oc r="E123">
      <v>5655</v>
    </oc>
    <nc r="E123"/>
  </rcc>
  <rcc rId="37539" sId="5">
    <oc r="E124">
      <v>9385</v>
    </oc>
    <nc r="E124"/>
  </rcc>
  <rcc rId="37540" sId="5">
    <oc r="E125">
      <v>11080</v>
    </oc>
    <nc r="E125"/>
  </rcc>
  <rcc rId="37541" sId="5">
    <oc r="E126">
      <v>33130</v>
    </oc>
    <nc r="E126"/>
  </rcc>
  <rcc rId="37542" sId="5">
    <oc r="E127">
      <v>65210</v>
    </oc>
    <nc r="E127"/>
  </rcc>
  <rcc rId="37543" sId="5">
    <oc r="E128">
      <v>12345</v>
    </oc>
    <nc r="E128"/>
  </rcc>
  <rcc rId="37544" sId="5">
    <oc r="E129">
      <v>16835</v>
    </oc>
    <nc r="E129"/>
  </rcc>
  <rcc rId="37545" sId="5">
    <oc r="E130">
      <v>12540</v>
    </oc>
    <nc r="E130"/>
  </rcc>
  <rcc rId="37546" sId="5">
    <oc r="E131">
      <v>8920</v>
    </oc>
    <nc r="E131"/>
  </rcc>
  <rcc rId="37547" sId="5">
    <oc r="E132">
      <v>10255</v>
    </oc>
    <nc r="E132"/>
  </rcc>
  <rcc rId="37548" sId="5">
    <oc r="E133">
      <v>19800</v>
    </oc>
    <nc r="E133"/>
  </rcc>
  <rcc rId="37549" sId="5">
    <oc r="E134">
      <v>19635</v>
    </oc>
    <nc r="E134"/>
  </rcc>
  <rcc rId="37550" sId="5">
    <oc r="E135">
      <v>32120</v>
    </oc>
    <nc r="E135"/>
  </rcc>
  <rcc rId="37551" sId="5">
    <oc r="E136">
      <v>60645</v>
    </oc>
    <nc r="E136"/>
  </rcc>
  <rcc rId="37552" sId="5">
    <oc r="E137">
      <v>30545</v>
    </oc>
    <nc r="E137"/>
  </rcc>
  <rcc rId="37553" sId="5">
    <oc r="E138">
      <v>30655</v>
    </oc>
    <nc r="E138"/>
  </rcc>
  <rcc rId="37554" sId="5">
    <oc r="E139">
      <v>41755</v>
    </oc>
    <nc r="E139"/>
  </rcc>
  <rcc rId="37555" sId="5">
    <oc r="E140">
      <v>20240</v>
    </oc>
    <nc r="E140"/>
  </rcc>
  <rcc rId="37556" sId="5">
    <oc r="E141">
      <v>9825</v>
    </oc>
    <nc r="E141"/>
  </rcc>
  <rcc rId="37557" sId="5">
    <oc r="E142">
      <v>29175</v>
    </oc>
    <nc r="E142"/>
  </rcc>
  <rcc rId="37558" sId="5">
    <oc r="E143">
      <v>42500</v>
    </oc>
    <nc r="E143"/>
  </rcc>
  <rcc rId="37559" sId="5">
    <oc r="E144">
      <v>60415</v>
    </oc>
    <nc r="E144"/>
  </rcc>
  <rcc rId="37560" sId="5">
    <oc r="E145">
      <v>11995</v>
    </oc>
    <nc r="E145"/>
  </rcc>
  <rcc rId="37561" sId="5">
    <oc r="E146">
      <v>14055</v>
    </oc>
    <nc r="E146"/>
  </rcc>
  <rcc rId="37562" sId="5">
    <oc r="E147">
      <v>32130</v>
    </oc>
    <nc r="E147"/>
  </rcc>
  <rcc rId="37563" sId="5">
    <oc r="E148">
      <v>14760</v>
    </oc>
    <nc r="E148"/>
  </rcc>
  <rcc rId="37564" sId="5">
    <oc r="E149">
      <v>41070</v>
    </oc>
    <nc r="E149"/>
  </rcc>
  <rcc rId="37565" sId="5">
    <oc r="E150">
      <v>39710</v>
    </oc>
    <nc r="E150"/>
  </rcc>
  <rcc rId="37566" sId="5">
    <oc r="E151">
      <v>46780</v>
    </oc>
    <nc r="E151"/>
  </rcc>
  <rcc rId="37567" sId="5">
    <oc r="E152">
      <v>24460</v>
    </oc>
    <nc r="E152"/>
  </rcc>
  <rcc rId="37568" sId="5">
    <oc r="E153">
      <v>1405</v>
    </oc>
    <nc r="E153"/>
  </rcc>
  <rcc rId="37569" sId="5">
    <oc r="E154">
      <v>29845</v>
    </oc>
    <nc r="E154"/>
  </rcc>
  <rcc rId="37570" sId="5">
    <oc r="E155">
      <v>80655</v>
    </oc>
    <nc r="E155"/>
  </rcc>
  <rcc rId="37571" sId="5">
    <oc r="E156">
      <v>26795</v>
    </oc>
    <nc r="E156"/>
  </rcc>
  <rcc rId="37572" sId="5">
    <oc r="E157">
      <v>38350</v>
    </oc>
    <nc r="E157"/>
  </rcc>
  <rcc rId="37573" sId="5">
    <oc r="E158">
      <v>6355</v>
    </oc>
    <nc r="E158"/>
  </rcc>
  <rcc rId="37574" sId="5">
    <oc r="E159">
      <v>8455</v>
    </oc>
    <nc r="E159"/>
  </rcc>
  <rcc rId="37575" sId="5">
    <oc r="E160">
      <v>16800</v>
    </oc>
    <nc r="E160"/>
  </rcc>
  <rcc rId="37576" sId="5">
    <oc r="E161">
      <v>92670</v>
    </oc>
    <nc r="E161"/>
  </rcc>
  <rcc rId="37577" sId="5">
    <oc r="E162">
      <v>76815</v>
    </oc>
    <nc r="E162"/>
  </rcc>
  <rcc rId="37578" sId="5">
    <oc r="E163">
      <v>22220</v>
    </oc>
    <nc r="E163"/>
  </rcc>
  <rcc rId="37579" sId="5">
    <oc r="E164">
      <v>46720</v>
    </oc>
    <nc r="E164"/>
  </rcc>
  <rcc rId="37580" sId="5">
    <oc r="E165">
      <v>140</v>
    </oc>
    <nc r="E165"/>
  </rcc>
  <rcc rId="37581" sId="5">
    <oc r="E166">
      <v>24410</v>
    </oc>
    <nc r="E166"/>
  </rcc>
  <rcc rId="37582" sId="5">
    <oc r="E167">
      <v>2000</v>
    </oc>
    <nc r="E167"/>
  </rcc>
  <rcc rId="37583" sId="5">
    <oc r="E168">
      <v>14120</v>
    </oc>
    <nc r="E168"/>
  </rcc>
  <rcc rId="37584" sId="5">
    <oc r="E169">
      <v>13700</v>
    </oc>
    <nc r="E169"/>
  </rcc>
  <rcc rId="37585" sId="5">
    <oc r="E170">
      <v>11970</v>
    </oc>
    <nc r="E170"/>
  </rcc>
  <rcc rId="37586" sId="5">
    <oc r="E171">
      <v>72650</v>
    </oc>
    <nc r="E171"/>
  </rcc>
  <rcc rId="37587" sId="5">
    <oc r="E172">
      <v>41480</v>
    </oc>
    <nc r="E172"/>
  </rcc>
  <rcc rId="37588" sId="5">
    <oc r="E173">
      <v>21065</v>
    </oc>
    <nc r="E173"/>
  </rcc>
  <rcc rId="37589" sId="5">
    <oc r="E174">
      <v>11210</v>
    </oc>
    <nc r="E174"/>
  </rcc>
  <rcc rId="37590" sId="5">
    <oc r="E175">
      <v>55350</v>
    </oc>
    <nc r="E175"/>
  </rcc>
  <rcc rId="37591" sId="5">
    <oc r="E176">
      <v>45950</v>
    </oc>
    <nc r="E176"/>
  </rcc>
  <rcc rId="37592" sId="5">
    <oc r="E177">
      <v>36040</v>
    </oc>
    <nc r="E177"/>
  </rcc>
  <rcc rId="37593" sId="5">
    <oc r="E178">
      <v>100</v>
    </oc>
    <nc r="E178"/>
  </rcc>
  <rcc rId="37594" sId="5">
    <oc r="E179">
      <v>51430</v>
    </oc>
    <nc r="E179"/>
  </rcc>
  <rcc rId="37595" sId="5">
    <oc r="E180">
      <v>40220</v>
    </oc>
    <nc r="E180"/>
  </rcc>
  <rcc rId="37596" sId="5">
    <oc r="E181">
      <v>11385</v>
    </oc>
    <nc r="E181"/>
  </rcc>
  <rcc rId="37597" sId="5">
    <oc r="E182">
      <v>10065</v>
    </oc>
    <nc r="E182"/>
  </rcc>
  <rcc rId="37598" sId="5">
    <oc r="E183">
      <v>32655</v>
    </oc>
    <nc r="E183"/>
  </rcc>
  <rcc rId="37599" sId="5">
    <oc r="E184">
      <v>25030</v>
    </oc>
    <nc r="E184"/>
  </rcc>
  <rcc rId="37600" sId="5">
    <oc r="E185">
      <v>11755</v>
    </oc>
    <nc r="E185"/>
  </rcc>
  <rcc rId="37601" sId="5">
    <oc r="E186">
      <v>20555</v>
    </oc>
    <nc r="E186"/>
  </rcc>
  <rcc rId="37602" sId="5">
    <oc r="E187">
      <v>40985</v>
    </oc>
    <nc r="E187"/>
  </rcc>
  <rcc rId="37603" sId="5">
    <oc r="E188">
      <v>14400</v>
    </oc>
    <nc r="E188"/>
  </rcc>
  <rcc rId="37604" sId="5">
    <oc r="E189">
      <v>126265</v>
    </oc>
    <nc r="E189"/>
  </rcc>
  <rcc rId="37605" sId="5">
    <oc r="E190">
      <v>9240</v>
    </oc>
    <nc r="E190"/>
  </rcc>
  <rcc rId="37606" sId="5">
    <oc r="E191">
      <v>28575</v>
    </oc>
    <nc r="E191"/>
  </rcc>
  <rcc rId="37607" sId="5">
    <oc r="E192">
      <v>35815</v>
    </oc>
    <nc r="E192"/>
  </rcc>
  <rcc rId="37608" sId="5">
    <oc r="E193">
      <v>28640</v>
    </oc>
    <nc r="E193"/>
  </rcc>
  <rcc rId="37609" sId="5">
    <oc r="E194">
      <v>10225</v>
    </oc>
    <nc r="E194"/>
  </rcc>
  <rcc rId="37610" sId="5">
    <oc r="E195">
      <v>10835</v>
    </oc>
    <nc r="E195"/>
  </rcc>
  <rcc rId="37611" sId="5">
    <oc r="E196">
      <v>25965</v>
    </oc>
    <nc r="E196"/>
  </rcc>
  <rcc rId="37612" sId="5">
    <oc r="E197">
      <v>10335</v>
    </oc>
    <nc r="E197"/>
  </rcc>
  <rcc rId="37613" sId="5">
    <oc r="E198">
      <v>18980</v>
    </oc>
    <nc r="E198"/>
  </rcc>
  <rcc rId="37614" sId="5">
    <oc r="E199">
      <v>16595</v>
    </oc>
    <nc r="E199"/>
  </rcc>
  <rcc rId="37615" sId="5">
    <oc r="E200">
      <v>23010</v>
    </oc>
    <nc r="E200"/>
  </rcc>
  <rcc rId="37616" sId="5">
    <oc r="E201">
      <v>17255</v>
    </oc>
    <nc r="E201"/>
  </rcc>
  <rcc rId="37617" sId="5">
    <oc r="F14">
      <f>E14-D14+192</f>
    </oc>
    <nc r="F14">
      <f>E14-D14</f>
    </nc>
  </rcc>
  <rcc rId="37618" sId="5">
    <oc r="G14" t="inlineStr">
      <is>
        <t>24 дня</t>
      </is>
    </oc>
    <nc r="G14"/>
  </rcc>
  <rfmt sheetId="5" sqref="F14">
    <dxf>
      <fill>
        <patternFill>
          <bgColor theme="0"/>
        </patternFill>
      </fill>
    </dxf>
  </rfmt>
  <rcc rId="37619" sId="5">
    <oc r="G69" t="inlineStr">
      <is>
        <t>24 дня</t>
      </is>
    </oc>
    <nc r="G69"/>
  </rcc>
  <rcc rId="37620" sId="5">
    <oc r="F69">
      <f>E69-D69+344</f>
    </oc>
    <nc r="F69">
      <f>E69-D69</f>
    </nc>
  </rcc>
  <rfmt sheetId="5" sqref="F69">
    <dxf>
      <fill>
        <patternFill>
          <bgColor theme="0"/>
        </patternFill>
      </fill>
    </dxf>
  </rfmt>
  <rcc rId="37621" sId="5">
    <oc r="G93" t="inlineStr">
      <is>
        <t>24 дня</t>
      </is>
    </oc>
    <nc r="G93"/>
  </rcc>
  <rcc rId="37622" sId="5">
    <oc r="F93">
      <f>E93-D93+176</f>
    </oc>
    <nc r="F93">
      <f>E93-D93</f>
    </nc>
  </rcc>
  <rfmt sheetId="5" sqref="F93">
    <dxf>
      <fill>
        <patternFill>
          <bgColor theme="0"/>
        </patternFill>
      </fill>
    </dxf>
  </rfmt>
  <rcc rId="37623" sId="5">
    <oc r="G165" t="inlineStr">
      <is>
        <t>24 дня</t>
      </is>
    </oc>
    <nc r="G165"/>
  </rcc>
  <rcc rId="37624" sId="5">
    <oc r="F165">
      <f>E165-D165+152</f>
    </oc>
    <nc r="F165">
      <f>E165-D165</f>
    </nc>
  </rcc>
  <rfmt sheetId="5" sqref="F165">
    <dxf>
      <fill>
        <patternFill>
          <bgColor theme="0"/>
        </patternFill>
      </fill>
    </dxf>
  </rfmt>
  <rcc rId="37625" sId="5">
    <oc r="G178" t="inlineStr">
      <is>
        <t>24 дня</t>
      </is>
    </oc>
    <nc r="G178"/>
  </rcc>
  <rcc rId="37626" sId="5">
    <oc r="F178">
      <f>E178-D178+444</f>
    </oc>
    <nc r="F178">
      <f>E178-D178</f>
    </nc>
  </rcc>
  <rfmt sheetId="5" sqref="F178">
    <dxf>
      <fill>
        <patternFill>
          <bgColor theme="0"/>
        </patternFill>
      </fill>
    </dxf>
  </rfmt>
  <rcc rId="37627" sId="4">
    <oc r="G30" t="inlineStr">
      <is>
        <t>24 дня</t>
      </is>
    </oc>
    <nc r="G30"/>
  </rcc>
  <rcc rId="37628" sId="4">
    <oc r="F30">
      <f>E30-D30+219</f>
    </oc>
    <nc r="F30">
      <f>E30-D30</f>
    </nc>
  </rcc>
  <rfmt sheetId="4" sqref="F30">
    <dxf>
      <fill>
        <patternFill>
          <bgColor theme="0"/>
        </patternFill>
      </fill>
    </dxf>
  </rfmt>
  <rcc rId="37629" sId="4">
    <oc r="D7">
      <v>8355</v>
    </oc>
    <nc r="D7">
      <v>8390</v>
    </nc>
  </rcc>
  <rcc rId="37630" sId="4">
    <oc r="D8">
      <v>53105</v>
    </oc>
    <nc r="D8">
      <v>53465</v>
    </nc>
  </rcc>
  <rcc rId="37631" sId="4">
    <oc r="D9">
      <v>6230</v>
    </oc>
    <nc r="D9">
      <v>6455</v>
    </nc>
  </rcc>
  <rcc rId="37632" sId="4">
    <oc r="D10">
      <v>23765</v>
    </oc>
    <nc r="D10">
      <v>24105</v>
    </nc>
  </rcc>
  <rcc rId="37633" sId="4">
    <oc r="D11">
      <v>13985</v>
    </oc>
    <nc r="D11">
      <v>14140</v>
    </nc>
  </rcc>
  <rcc rId="37634" sId="4">
    <oc r="D12">
      <v>46530</v>
    </oc>
    <nc r="D12">
      <v>46705</v>
    </nc>
  </rcc>
  <rcc rId="37635" sId="4">
    <oc r="D13">
      <v>17725</v>
    </oc>
    <nc r="D13">
      <v>17865</v>
    </nc>
  </rcc>
  <rcc rId="37636" sId="4">
    <oc r="D14">
      <v>9635</v>
    </oc>
    <nc r="D14">
      <v>9675</v>
    </nc>
  </rcc>
  <rcc rId="37637" sId="4">
    <oc r="D15">
      <v>28345</v>
    </oc>
    <nc r="D15">
      <v>28750</v>
    </nc>
  </rcc>
  <rcc rId="37638" sId="4">
    <oc r="D16">
      <v>29800</v>
    </oc>
    <nc r="D16">
      <v>30465</v>
    </nc>
  </rcc>
  <rcc rId="37639" sId="4">
    <oc r="D17">
      <v>31365</v>
    </oc>
    <nc r="D17">
      <v>31660</v>
    </nc>
  </rcc>
  <rcc rId="37640" sId="4">
    <oc r="D18">
      <v>34020</v>
    </oc>
    <nc r="D18">
      <v>34420</v>
    </nc>
  </rcc>
  <rcc rId="37641" sId="4">
    <oc r="D19">
      <v>54370</v>
    </oc>
    <nc r="D19">
      <v>54825</v>
    </nc>
  </rcc>
  <rcc rId="37642" sId="4">
    <oc r="D20">
      <v>4560</v>
    </oc>
    <nc r="D20">
      <v>4670</v>
    </nc>
  </rcc>
  <rcc rId="37643" sId="4">
    <oc r="D21">
      <v>9355</v>
    </oc>
    <nc r="D21">
      <v>9610</v>
    </nc>
  </rcc>
  <rcc rId="37644" sId="4">
    <oc r="D22">
      <v>22810</v>
    </oc>
    <nc r="D22">
      <v>22860</v>
    </nc>
  </rcc>
  <rcc rId="37645" sId="4">
    <oc r="D23">
      <v>49370</v>
    </oc>
    <nc r="D23">
      <v>49495</v>
    </nc>
  </rcc>
  <rcc rId="37646" sId="4">
    <oc r="D24">
      <v>31135</v>
    </oc>
    <nc r="D24">
      <v>31540</v>
    </nc>
  </rcc>
  <rcc rId="37647" sId="4">
    <oc r="D25">
      <v>35145</v>
    </oc>
    <nc r="D25">
      <v>35400</v>
    </nc>
  </rcc>
  <rcc rId="37648" sId="4">
    <oc r="D26">
      <v>17320</v>
    </oc>
    <nc r="D26">
      <v>17610</v>
    </nc>
  </rcc>
  <rcc rId="37649" sId="4">
    <oc r="D27">
      <v>15665</v>
    </oc>
    <nc r="D27">
      <v>15740</v>
    </nc>
  </rcc>
  <rcc rId="37650" sId="4">
    <oc r="D28">
      <v>58400</v>
    </oc>
    <nc r="D28">
      <v>58595</v>
    </nc>
  </rcc>
  <rcc rId="37651" sId="4">
    <oc r="D29">
      <v>34825</v>
    </oc>
    <nc r="D29">
      <v>35030</v>
    </nc>
  </rcc>
  <rcc rId="37652" sId="4">
    <oc r="D30">
      <v>0</v>
    </oc>
    <nc r="D30">
      <v>20</v>
    </nc>
  </rcc>
  <rcc rId="37653" sId="4">
    <oc r="D31">
      <v>22300</v>
    </oc>
    <nc r="D31">
      <v>22475</v>
    </nc>
  </rcc>
  <rcc rId="37654" sId="4">
    <oc r="D32">
      <v>30560</v>
    </oc>
    <nc r="D32">
      <v>30870</v>
    </nc>
  </rcc>
  <rcc rId="37655" sId="4">
    <oc r="D33">
      <v>38690</v>
    </oc>
    <nc r="D33">
      <v>38815</v>
    </nc>
  </rcc>
  <rcc rId="37656" sId="4">
    <oc r="D34">
      <v>19895</v>
    </oc>
    <nc r="D34">
      <v>20215</v>
    </nc>
  </rcc>
  <rcc rId="37657" sId="4">
    <oc r="D36">
      <v>49675</v>
    </oc>
    <nc r="D36">
      <v>50000</v>
    </nc>
  </rcc>
  <rcc rId="37658" sId="4">
    <oc r="D37">
      <v>39350</v>
    </oc>
    <nc r="D37">
      <v>39605</v>
    </nc>
  </rcc>
  <rcc rId="37659" sId="4">
    <oc r="D38">
      <v>12735</v>
    </oc>
    <nc r="D38">
      <v>12940</v>
    </nc>
  </rcc>
  <rcc rId="37660" sId="4">
    <oc r="D39">
      <v>42705</v>
    </oc>
    <nc r="D39">
      <v>42800</v>
    </nc>
  </rcc>
  <rcc rId="37661" sId="4">
    <oc r="D40">
      <v>38100</v>
    </oc>
    <nc r="D40">
      <v>38265</v>
    </nc>
  </rcc>
  <rcc rId="37662" sId="4">
    <oc r="D41">
      <v>4605</v>
    </oc>
    <nc r="D41">
      <v>5025</v>
    </nc>
  </rcc>
  <rcc rId="37663" sId="4">
    <oc r="D42">
      <v>101510</v>
    </oc>
    <nc r="D42">
      <v>102545</v>
    </nc>
  </rcc>
  <rcc rId="37664" sId="4">
    <oc r="D43">
      <v>10295</v>
    </oc>
    <nc r="D43">
      <v>10575</v>
    </nc>
  </rcc>
  <rcc rId="37665" sId="4">
    <oc r="D44">
      <v>2625</v>
    </oc>
    <nc r="D44">
      <v>2800</v>
    </nc>
  </rcc>
  <rcc rId="37666" sId="4">
    <oc r="D45">
      <v>88365</v>
    </oc>
    <nc r="D45">
      <v>88615</v>
    </nc>
  </rcc>
  <rcc rId="37667" sId="4">
    <oc r="D46">
      <v>9290</v>
    </oc>
    <nc r="D46">
      <v>9415</v>
    </nc>
  </rcc>
  <rcc rId="37668" sId="4">
    <oc r="D47">
      <v>11755</v>
    </oc>
    <nc r="D47">
      <v>11875</v>
    </nc>
  </rcc>
  <rcc rId="37669" sId="4">
    <oc r="D49">
      <v>15030</v>
    </oc>
    <nc r="D49">
      <v>15160</v>
    </nc>
  </rcc>
  <rcc rId="37670" sId="4">
    <oc r="D50">
      <v>32510</v>
    </oc>
    <nc r="D50">
      <v>32745</v>
    </nc>
  </rcc>
  <rcc rId="37671" sId="4">
    <oc r="D51">
      <v>16265</v>
    </oc>
    <nc r="D51">
      <v>16515</v>
    </nc>
  </rcc>
  <rcc rId="37672" sId="4">
    <oc r="D52">
      <v>10005</v>
    </oc>
    <nc r="D52">
      <v>10115</v>
    </nc>
  </rcc>
  <rcc rId="37673" sId="4">
    <oc r="D53">
      <v>20165</v>
    </oc>
    <nc r="D53">
      <v>20295</v>
    </nc>
  </rcc>
  <rcc rId="37674" sId="4">
    <oc r="D54">
      <v>6145</v>
    </oc>
    <nc r="D54">
      <v>6215</v>
    </nc>
  </rcc>
  <rcc rId="37675" sId="4">
    <oc r="D55">
      <v>55030</v>
    </oc>
    <nc r="D55">
      <v>55420</v>
    </nc>
  </rcc>
  <rcc rId="37676" sId="4">
    <oc r="D56">
      <v>52640</v>
    </oc>
    <nc r="D56">
      <v>53595</v>
    </nc>
  </rcc>
  <rcc rId="37677" sId="4">
    <oc r="D57">
      <v>5970</v>
    </oc>
    <nc r="D57">
      <v>6055</v>
    </nc>
  </rcc>
  <rcc rId="37678" sId="4">
    <oc r="D58">
      <v>29410</v>
    </oc>
    <nc r="D58">
      <v>29675</v>
    </nc>
  </rcc>
  <rcc rId="37679" sId="4">
    <oc r="D59">
      <v>13505</v>
    </oc>
    <nc r="D59">
      <v>13675</v>
    </nc>
  </rcc>
  <rcc rId="37680" sId="4">
    <oc r="E7">
      <v>8390</v>
    </oc>
    <nc r="E7"/>
  </rcc>
  <rcc rId="37681" sId="4">
    <oc r="E8">
      <v>53465</v>
    </oc>
    <nc r="E8"/>
  </rcc>
  <rcc rId="37682" sId="4">
    <oc r="E9">
      <v>6455</v>
    </oc>
    <nc r="E9"/>
  </rcc>
  <rcc rId="37683" sId="4">
    <oc r="E10">
      <v>24105</v>
    </oc>
    <nc r="E10"/>
  </rcc>
  <rcc rId="37684" sId="4">
    <oc r="E11">
      <v>14140</v>
    </oc>
    <nc r="E11"/>
  </rcc>
  <rcc rId="37685" sId="4">
    <oc r="E12">
      <v>46705</v>
    </oc>
    <nc r="E12"/>
  </rcc>
  <rcc rId="37686" sId="4">
    <oc r="E13">
      <v>17865</v>
    </oc>
    <nc r="E13"/>
  </rcc>
  <rcc rId="37687" sId="4">
    <oc r="E14">
      <v>9675</v>
    </oc>
    <nc r="E14"/>
  </rcc>
  <rcc rId="37688" sId="4">
    <oc r="E15">
      <v>28750</v>
    </oc>
    <nc r="E15"/>
  </rcc>
  <rcc rId="37689" sId="4">
    <oc r="E16">
      <v>30465</v>
    </oc>
    <nc r="E16"/>
  </rcc>
  <rcc rId="37690" sId="4">
    <oc r="E17">
      <v>31660</v>
    </oc>
    <nc r="E17"/>
  </rcc>
  <rcc rId="37691" sId="4">
    <oc r="E18">
      <v>34420</v>
    </oc>
    <nc r="E18"/>
  </rcc>
  <rcc rId="37692" sId="4">
    <oc r="E19">
      <v>54825</v>
    </oc>
    <nc r="E19"/>
  </rcc>
  <rcc rId="37693" sId="4">
    <oc r="E20">
      <v>4670</v>
    </oc>
    <nc r="E20"/>
  </rcc>
  <rcc rId="37694" sId="4">
    <oc r="E21">
      <v>9610</v>
    </oc>
    <nc r="E21"/>
  </rcc>
  <rcc rId="37695" sId="4">
    <oc r="E22">
      <v>22860</v>
    </oc>
    <nc r="E22"/>
  </rcc>
  <rcc rId="37696" sId="4">
    <oc r="E23">
      <v>49495</v>
    </oc>
    <nc r="E23"/>
  </rcc>
  <rcc rId="37697" sId="4">
    <oc r="E24">
      <v>31540</v>
    </oc>
    <nc r="E24"/>
  </rcc>
  <rcc rId="37698" sId="4">
    <oc r="E25">
      <v>35400</v>
    </oc>
    <nc r="E25"/>
  </rcc>
  <rcc rId="37699" sId="4">
    <oc r="E26">
      <v>17610</v>
    </oc>
    <nc r="E26"/>
  </rcc>
  <rcc rId="37700" sId="4">
    <oc r="E27">
      <v>15740</v>
    </oc>
    <nc r="E27"/>
  </rcc>
  <rcc rId="37701" sId="4">
    <oc r="E28">
      <v>58595</v>
    </oc>
    <nc r="E28"/>
  </rcc>
  <rcc rId="37702" sId="4">
    <oc r="E29">
      <v>35030</v>
    </oc>
    <nc r="E29"/>
  </rcc>
  <rcc rId="37703" sId="4">
    <oc r="E30">
      <v>20</v>
    </oc>
    <nc r="E30"/>
  </rcc>
  <rcc rId="37704" sId="4">
    <oc r="E31">
      <v>22475</v>
    </oc>
    <nc r="E31"/>
  </rcc>
  <rcc rId="37705" sId="4">
    <oc r="E32">
      <v>30870</v>
    </oc>
    <nc r="E32"/>
  </rcc>
  <rcc rId="37706" sId="4">
    <oc r="E33">
      <v>38815</v>
    </oc>
    <nc r="E33"/>
  </rcc>
  <rcc rId="37707" sId="4">
    <oc r="E34">
      <v>20215</v>
    </oc>
    <nc r="E34"/>
  </rcc>
  <rcc rId="37708" sId="4">
    <oc r="E36">
      <v>50000</v>
    </oc>
    <nc r="E36"/>
  </rcc>
  <rcc rId="37709" sId="4">
    <oc r="E37">
      <v>39605</v>
    </oc>
    <nc r="E37"/>
  </rcc>
  <rcc rId="37710" sId="4">
    <oc r="E38">
      <v>12940</v>
    </oc>
    <nc r="E38"/>
  </rcc>
  <rcc rId="37711" sId="4">
    <oc r="E39">
      <v>42800</v>
    </oc>
    <nc r="E39"/>
  </rcc>
  <rcc rId="37712" sId="4">
    <oc r="E40">
      <v>38265</v>
    </oc>
    <nc r="E40"/>
  </rcc>
  <rcc rId="37713" sId="4">
    <oc r="E41">
      <v>5025</v>
    </oc>
    <nc r="E41"/>
  </rcc>
  <rcc rId="37714" sId="4">
    <oc r="E42">
      <v>102545</v>
    </oc>
    <nc r="E42"/>
  </rcc>
  <rcc rId="37715" sId="4">
    <oc r="E43">
      <v>10575</v>
    </oc>
    <nc r="E43"/>
  </rcc>
  <rcc rId="37716" sId="4">
    <oc r="E44">
      <v>2800</v>
    </oc>
    <nc r="E44"/>
  </rcc>
  <rcc rId="37717" sId="4">
    <oc r="E45">
      <v>88615</v>
    </oc>
    <nc r="E45"/>
  </rcc>
  <rcc rId="37718" sId="4">
    <oc r="E46">
      <v>9415</v>
    </oc>
    <nc r="E46"/>
  </rcc>
  <rcc rId="37719" sId="4">
    <oc r="E47">
      <v>11875</v>
    </oc>
    <nc r="E47"/>
  </rcc>
  <rcc rId="37720" sId="4">
    <oc r="E48">
      <v>54790</v>
    </oc>
    <nc r="E48"/>
  </rcc>
  <rcc rId="37721" sId="4">
    <oc r="E49">
      <v>15160</v>
    </oc>
    <nc r="E49"/>
  </rcc>
  <rcc rId="37722" sId="4">
    <oc r="E50">
      <v>32745</v>
    </oc>
    <nc r="E50"/>
  </rcc>
  <rcc rId="37723" sId="4">
    <oc r="E51">
      <v>16515</v>
    </oc>
    <nc r="E51"/>
  </rcc>
  <rcc rId="37724" sId="4">
    <oc r="E52">
      <v>10115</v>
    </oc>
    <nc r="E52"/>
  </rcc>
  <rcc rId="37725" sId="4">
    <oc r="E53">
      <v>20295</v>
    </oc>
    <nc r="E53"/>
  </rcc>
  <rcc rId="37726" sId="4">
    <oc r="E54">
      <v>6215</v>
    </oc>
    <nc r="E54"/>
  </rcc>
  <rcc rId="37727" sId="4">
    <oc r="E55">
      <v>55420</v>
    </oc>
    <nc r="E55"/>
  </rcc>
  <rcc rId="37728" sId="4">
    <oc r="E56">
      <v>53595</v>
    </oc>
    <nc r="E56"/>
  </rcc>
  <rcc rId="37729" sId="4">
    <oc r="E57">
      <v>6055</v>
    </oc>
    <nc r="E57"/>
  </rcc>
  <rcc rId="37730" sId="4">
    <oc r="E58">
      <v>29675</v>
    </oc>
    <nc r="E58"/>
  </rcc>
  <rcc rId="37731" sId="4">
    <oc r="E59">
      <v>13675</v>
    </oc>
    <nc r="E59"/>
  </rcc>
  <rcc rId="37732" sId="3">
    <oc r="E2" t="inlineStr">
      <is>
        <t>Ноябрь</t>
      </is>
    </oc>
    <nc r="E2" t="inlineStr">
      <is>
        <t>Декабрь</t>
      </is>
    </nc>
  </rcc>
  <rcc rId="37733" sId="4">
    <oc r="E2" t="inlineStr">
      <is>
        <t>Ноябрь</t>
      </is>
    </oc>
    <nc r="E2" t="inlineStr">
      <is>
        <t>Декабрь</t>
      </is>
    </nc>
  </rcc>
  <rcc rId="37734" sId="3">
    <oc r="D7">
      <v>13630</v>
    </oc>
    <nc r="D7">
      <v>13945</v>
    </nc>
  </rcc>
  <rcc rId="37735" sId="3">
    <oc r="D8">
      <v>920</v>
    </oc>
    <nc r="D8">
      <v>965</v>
    </nc>
  </rcc>
  <rcc rId="37736" sId="3">
    <oc r="D9">
      <v>15480</v>
    </oc>
    <nc r="D9">
      <v>15590</v>
    </nc>
  </rcc>
  <rcc rId="37737" sId="3">
    <oc r="D10">
      <v>14420</v>
    </oc>
    <nc r="D10">
      <v>14640</v>
    </nc>
  </rcc>
  <rcc rId="37738" sId="3">
    <oc r="D11">
      <v>930</v>
    </oc>
    <nc r="D11">
      <v>945</v>
    </nc>
  </rcc>
  <rcc rId="37739" sId="3">
    <oc r="D12">
      <v>29280</v>
    </oc>
    <nc r="D12">
      <v>29410</v>
    </nc>
  </rcc>
  <rcc rId="37740" sId="3">
    <oc r="D13">
      <v>11790</v>
    </oc>
    <nc r="D13">
      <v>12030</v>
    </nc>
  </rcc>
  <rcc rId="37741" sId="3">
    <oc r="D14">
      <v>19220</v>
    </oc>
    <nc r="D14">
      <v>19380</v>
    </nc>
  </rcc>
  <rcc rId="37742" sId="3">
    <oc r="D15">
      <v>4585</v>
    </oc>
    <nc r="D15">
      <v>4855</v>
    </nc>
  </rcc>
  <rcc rId="37743" sId="3">
    <oc r="D16">
      <v>77845</v>
    </oc>
    <nc r="D16">
      <v>78040</v>
    </nc>
  </rcc>
  <rcc rId="37744" sId="3">
    <oc r="D17">
      <v>41800</v>
    </oc>
    <nc r="D17">
      <v>42335</v>
    </nc>
  </rcc>
  <rcc rId="37745" sId="3">
    <oc r="D18">
      <v>15870</v>
    </oc>
    <nc r="D18">
      <v>16035</v>
    </nc>
  </rcc>
  <rcc rId="37746" sId="3">
    <oc r="D19">
      <v>156610</v>
    </oc>
    <nc r="D19">
      <v>157630</v>
    </nc>
  </rcc>
  <rcc rId="37747" sId="3">
    <oc r="D20">
      <v>6145</v>
    </oc>
    <nc r="D20">
      <v>6170</v>
    </nc>
  </rcc>
  <rcc rId="37748" sId="3">
    <oc r="D21">
      <v>14135</v>
    </oc>
    <nc r="D21">
      <v>14370</v>
    </nc>
  </rcc>
  <rcc rId="37749" sId="3">
    <oc r="D22">
      <v>13465</v>
    </oc>
    <nc r="D22">
      <v>13610</v>
    </nc>
  </rcc>
  <rcc rId="37750" sId="3">
    <oc r="D23">
      <v>38510</v>
    </oc>
    <nc r="D23">
      <v>38665</v>
    </nc>
  </rcc>
  <rcc rId="37751" sId="3">
    <oc r="D24">
      <v>54105</v>
    </oc>
    <nc r="D24">
      <v>54260</v>
    </nc>
  </rcc>
  <rcc rId="37752" sId="3">
    <oc r="D25">
      <v>12165</v>
    </oc>
    <nc r="D25">
      <v>12240</v>
    </nc>
  </rcc>
  <rcc rId="37753" sId="3">
    <oc r="D27">
      <v>37265</v>
    </oc>
    <nc r="D27">
      <v>38635</v>
    </nc>
  </rcc>
  <rcc rId="37754" sId="3">
    <oc r="D28">
      <v>32330</v>
    </oc>
    <nc r="D28">
      <v>32515</v>
    </nc>
  </rcc>
  <rcc rId="37755" sId="3">
    <oc r="D29">
      <v>32910</v>
    </oc>
    <nc r="D29">
      <v>33095</v>
    </nc>
  </rcc>
  <rcc rId="37756" sId="3">
    <oc r="D30">
      <v>31995</v>
    </oc>
    <nc r="D30">
      <v>32380</v>
    </nc>
  </rcc>
  <rcc rId="37757" sId="3">
    <oc r="D31">
      <v>65855</v>
    </oc>
    <nc r="D31">
      <v>66405</v>
    </nc>
  </rcc>
  <rcc rId="37758" sId="3">
    <oc r="E7">
      <v>13945</v>
    </oc>
    <nc r="E7"/>
  </rcc>
  <rcc rId="37759" sId="3">
    <oc r="E8">
      <v>965</v>
    </oc>
    <nc r="E8"/>
  </rcc>
  <rcc rId="37760" sId="3">
    <oc r="E9">
      <v>15590</v>
    </oc>
    <nc r="E9"/>
  </rcc>
  <rcc rId="37761" sId="3">
    <oc r="E10">
      <v>14640</v>
    </oc>
    <nc r="E10"/>
  </rcc>
  <rcc rId="37762" sId="3">
    <oc r="E11">
      <v>945</v>
    </oc>
    <nc r="E11"/>
  </rcc>
  <rcc rId="37763" sId="3">
    <oc r="E12">
      <v>29410</v>
    </oc>
    <nc r="E12"/>
  </rcc>
  <rcc rId="37764" sId="3">
    <oc r="E13">
      <v>12030</v>
    </oc>
    <nc r="E13"/>
  </rcc>
  <rcc rId="37765" sId="3">
    <oc r="E14">
      <v>19380</v>
    </oc>
    <nc r="E14"/>
  </rcc>
  <rcc rId="37766" sId="3">
    <oc r="E15">
      <v>4855</v>
    </oc>
    <nc r="E15"/>
  </rcc>
  <rcc rId="37767" sId="3">
    <oc r="E16">
      <v>78040</v>
    </oc>
    <nc r="E16"/>
  </rcc>
  <rcc rId="37768" sId="3">
    <oc r="E17">
      <v>42335</v>
    </oc>
    <nc r="E17"/>
  </rcc>
  <rcc rId="37769" sId="3">
    <oc r="E18">
      <v>16035</v>
    </oc>
    <nc r="E18"/>
  </rcc>
  <rcc rId="37770" sId="3">
    <oc r="E19">
      <v>157630</v>
    </oc>
    <nc r="E19"/>
  </rcc>
  <rcc rId="37771" sId="3">
    <oc r="E20">
      <v>6170</v>
    </oc>
    <nc r="E20"/>
  </rcc>
  <rcc rId="37772" sId="3">
    <oc r="E21">
      <v>14370</v>
    </oc>
    <nc r="E21"/>
  </rcc>
  <rcc rId="37773" sId="3">
    <oc r="E22">
      <v>13610</v>
    </oc>
    <nc r="E22"/>
  </rcc>
  <rcc rId="37774" sId="3">
    <oc r="E23">
      <v>38665</v>
    </oc>
    <nc r="E23"/>
  </rcc>
  <rcc rId="37775" sId="3">
    <oc r="E24">
      <v>54260</v>
    </oc>
    <nc r="E24"/>
  </rcc>
  <rcc rId="37776" sId="3">
    <oc r="E25">
      <v>12240</v>
    </oc>
    <nc r="E25"/>
  </rcc>
  <rcc rId="37777" sId="3">
    <oc r="E26">
      <v>15</v>
    </oc>
    <nc r="E26"/>
  </rcc>
  <rcc rId="37778" sId="3">
    <oc r="E27">
      <v>38635</v>
    </oc>
    <nc r="E27"/>
  </rcc>
  <rcc rId="37779" sId="3">
    <oc r="E28">
      <v>32515</v>
    </oc>
    <nc r="E28"/>
  </rcc>
  <rcc rId="37780" sId="3">
    <oc r="E29">
      <v>33095</v>
    </oc>
    <nc r="E29"/>
  </rcc>
  <rcc rId="37781" sId="3">
    <oc r="E30">
      <v>32380</v>
    </oc>
    <nc r="E30"/>
  </rcc>
  <rcc rId="37782" sId="3">
    <oc r="E31">
      <v>66405</v>
    </oc>
    <nc r="E31"/>
  </rcc>
  <rcc rId="37783" sId="2">
    <oc r="E2" t="inlineStr">
      <is>
        <t>Ноябрь</t>
      </is>
    </oc>
    <nc r="E2" t="inlineStr">
      <is>
        <t>Декабрь</t>
      </is>
    </nc>
  </rcc>
  <rcc rId="37784" sId="2">
    <oc r="D6">
      <v>1330</v>
    </oc>
    <nc r="D6">
      <v>1435</v>
    </nc>
  </rcc>
  <rcc rId="37785" sId="2">
    <oc r="D7">
      <v>23605</v>
    </oc>
    <nc r="D7">
      <v>23820</v>
    </nc>
  </rcc>
  <rcc rId="37786" sId="2">
    <oc r="D8">
      <v>21040</v>
    </oc>
    <nc r="D8">
      <v>21190</v>
    </nc>
  </rcc>
  <rcc rId="37787" sId="2">
    <oc r="D9">
      <v>26745</v>
    </oc>
    <nc r="D9">
      <v>27610</v>
    </nc>
  </rcc>
  <rcc rId="37788" sId="2">
    <oc r="D11">
      <v>27245</v>
    </oc>
    <nc r="D11">
      <v>27320</v>
    </nc>
  </rcc>
  <rcc rId="37789" sId="2">
    <oc r="D12">
      <v>20650</v>
    </oc>
    <nc r="D12">
      <v>20785</v>
    </nc>
  </rcc>
  <rcc rId="37790" sId="2">
    <oc r="D13">
      <v>32010</v>
    </oc>
    <nc r="D13">
      <v>32320</v>
    </nc>
  </rcc>
  <rcc rId="37791" sId="2">
    <oc r="D14">
      <v>22050</v>
    </oc>
    <nc r="D14">
      <v>22220</v>
    </nc>
  </rcc>
  <rcc rId="37792" sId="2">
    <oc r="D15">
      <v>41835</v>
    </oc>
    <nc r="D15">
      <v>42195</v>
    </nc>
  </rcc>
  <rcc rId="37793" sId="2">
    <oc r="D16">
      <v>43570</v>
    </oc>
    <nc r="D16">
      <v>43605</v>
    </nc>
  </rcc>
  <rcc rId="37794" sId="2">
    <oc r="D17">
      <v>36375</v>
    </oc>
    <nc r="D17">
      <v>36865</v>
    </nc>
  </rcc>
  <rcc rId="37795" sId="2">
    <oc r="D18">
      <v>17610</v>
    </oc>
    <nc r="D18">
      <v>17805</v>
    </nc>
  </rcc>
  <rcc rId="37796" sId="2">
    <oc r="D19">
      <v>2830</v>
    </oc>
    <nc r="D19">
      <v>2885</v>
    </nc>
  </rcc>
  <rcc rId="37797" sId="2">
    <oc r="D20">
      <v>2790</v>
    </oc>
    <nc r="D20">
      <v>2885</v>
    </nc>
  </rcc>
  <rcc rId="37798" sId="2">
    <oc r="D21">
      <v>29210</v>
    </oc>
    <nc r="D21">
      <v>29430</v>
    </nc>
  </rcc>
  <rcc rId="37799" sId="2">
    <oc r="D22">
      <v>7715</v>
    </oc>
    <nc r="D22">
      <v>7865</v>
    </nc>
  </rcc>
  <rcc rId="37800" sId="2">
    <oc r="D23">
      <v>1125</v>
    </oc>
    <nc r="D23">
      <v>1310</v>
    </nc>
  </rcc>
  <rcc rId="37801" sId="2">
    <oc r="D24">
      <v>9140</v>
    </oc>
    <nc r="D24">
      <v>9390</v>
    </nc>
  </rcc>
  <rcc rId="37802" sId="2">
    <oc r="D25">
      <v>14665</v>
    </oc>
    <nc r="D25">
      <v>14805</v>
    </nc>
  </rcc>
  <rcc rId="37803" sId="2">
    <oc r="D26">
      <v>13875</v>
    </oc>
    <nc r="D26">
      <v>14075</v>
    </nc>
  </rcc>
  <rcc rId="37804" sId="2">
    <oc r="D27">
      <v>50455</v>
    </oc>
    <nc r="D27">
      <v>50535</v>
    </nc>
  </rcc>
  <rcc rId="37805" sId="2">
    <oc r="D28">
      <v>12410</v>
    </oc>
    <nc r="D28">
      <v>12520</v>
    </nc>
  </rcc>
  <rcc rId="37806" sId="2">
    <oc r="D29">
      <v>64510</v>
    </oc>
    <nc r="D29">
      <v>65630</v>
    </nc>
  </rcc>
  <rcc rId="37807" sId="2">
    <oc r="D30">
      <v>8865</v>
    </oc>
    <nc r="D30">
      <v>9060</v>
    </nc>
  </rcc>
  <rcc rId="37808" sId="2">
    <oc r="D31">
      <v>2510</v>
    </oc>
    <nc r="D31">
      <v>2520</v>
    </nc>
  </rcc>
  <rcc rId="37809" sId="2">
    <oc r="D32">
      <v>26095</v>
    </oc>
    <nc r="D32">
      <v>26275</v>
    </nc>
  </rcc>
  <rcc rId="37810" sId="2">
    <oc r="D33">
      <v>0</v>
    </oc>
    <nc r="D33">
      <v>135</v>
    </nc>
  </rcc>
  <rcc rId="37811" sId="2">
    <oc r="D34">
      <v>49330</v>
    </oc>
    <nc r="D34">
      <v>49710</v>
    </nc>
  </rcc>
  <rcc rId="37812" sId="2">
    <oc r="D35">
      <v>56830</v>
    </oc>
    <nc r="D35">
      <v>56975</v>
    </nc>
  </rcc>
  <rcc rId="37813" sId="2">
    <oc r="D36">
      <v>14800</v>
    </oc>
    <nc r="D36">
      <v>14940</v>
    </nc>
  </rcc>
  <rcc rId="37814" sId="2">
    <oc r="D37">
      <v>36965</v>
    </oc>
    <nc r="D37">
      <v>37310</v>
    </nc>
  </rcc>
  <rcc rId="37815" sId="2">
    <oc r="D38">
      <v>43995</v>
    </oc>
    <nc r="D38">
      <v>44560</v>
    </nc>
  </rcc>
  <rcc rId="37816" sId="2">
    <oc r="D39">
      <v>32645</v>
    </oc>
    <nc r="D39">
      <v>32975</v>
    </nc>
  </rcc>
  <rcc rId="37817" sId="2">
    <oc r="D40">
      <v>30445</v>
    </oc>
    <nc r="D40">
      <v>30685</v>
    </nc>
  </rcc>
  <rcc rId="37818" sId="2">
    <oc r="D41">
      <v>32145</v>
    </oc>
    <nc r="D41">
      <v>32445</v>
    </nc>
  </rcc>
  <rcc rId="37819" sId="2">
    <oc r="D42">
      <v>31480</v>
    </oc>
    <nc r="D42">
      <v>31595</v>
    </nc>
  </rcc>
  <rcc rId="37820" sId="2">
    <oc r="D43">
      <v>6630</v>
    </oc>
    <nc r="D43">
      <v>6790</v>
    </nc>
  </rcc>
  <rcc rId="37821" sId="2">
    <oc r="D44">
      <v>35795</v>
    </oc>
    <nc r="D44">
      <v>36195</v>
    </nc>
  </rcc>
  <rcc rId="37822" sId="2">
    <oc r="D45">
      <v>24980</v>
    </oc>
    <nc r="D45">
      <v>25330</v>
    </nc>
  </rcc>
  <rcc rId="37823" sId="2">
    <oc r="D46">
      <v>43405</v>
    </oc>
    <nc r="D46">
      <v>43745</v>
    </nc>
  </rcc>
  <rcc rId="37824" sId="2">
    <oc r="D47">
      <v>53775</v>
    </oc>
    <nc r="D47">
      <v>54045</v>
    </nc>
  </rcc>
  <rcc rId="37825" sId="2">
    <oc r="D48">
      <v>42270</v>
    </oc>
    <nc r="D48">
      <v>42410</v>
    </nc>
  </rcc>
  <rcc rId="37826" sId="2">
    <oc r="D49">
      <v>89825</v>
    </oc>
    <nc r="D49">
      <v>90060</v>
    </nc>
  </rcc>
  <rcc rId="37827" sId="2">
    <oc r="D50">
      <v>79730</v>
    </oc>
    <nc r="D50">
      <v>80335</v>
    </nc>
  </rcc>
  <rcc rId="37828" sId="2">
    <oc r="D51">
      <v>10395</v>
    </oc>
    <nc r="D51">
      <v>10585</v>
    </nc>
  </rcc>
  <rcc rId="37829" sId="2">
    <oc r="D52">
      <v>11890</v>
    </oc>
    <nc r="D52">
      <v>11995</v>
    </nc>
  </rcc>
  <rcc rId="37830" sId="2">
    <oc r="D53">
      <v>21230</v>
    </oc>
    <nc r="D53">
      <v>21530</v>
    </nc>
  </rcc>
  <rcc rId="37831" sId="2">
    <oc r="D54">
      <v>12020</v>
    </oc>
    <nc r="D54">
      <v>12290</v>
    </nc>
  </rcc>
  <rcc rId="37832" sId="2">
    <oc r="D55">
      <v>45295</v>
    </oc>
    <nc r="D55">
      <v>45465</v>
    </nc>
  </rcc>
  <rcc rId="37833" sId="2">
    <oc r="D56">
      <v>11605</v>
    </oc>
    <nc r="D56">
      <v>11805</v>
    </nc>
  </rcc>
  <rcc rId="37834" sId="2">
    <oc r="D57">
      <v>0</v>
    </oc>
    <nc r="D57">
      <v>55</v>
    </nc>
  </rcc>
  <rcc rId="37835" sId="2">
    <oc r="D58">
      <v>23945</v>
    </oc>
    <nc r="D58">
      <v>24125</v>
    </nc>
  </rcc>
  <rcc rId="37836" sId="2">
    <oc r="D59">
      <v>23425</v>
    </oc>
    <nc r="D59">
      <v>23615</v>
    </nc>
  </rcc>
  <rcc rId="37837" sId="2">
    <oc r="D60">
      <v>13260</v>
    </oc>
    <nc r="D60">
      <v>13280</v>
    </nc>
  </rcc>
  <rcc rId="37838" sId="2">
    <oc r="D61">
      <v>71195</v>
    </oc>
    <nc r="D61">
      <v>71420</v>
    </nc>
  </rcc>
  <rcc rId="37839" sId="2">
    <oc r="D62">
      <v>14375</v>
    </oc>
    <nc r="D62">
      <v>14590</v>
    </nc>
  </rcc>
  <rcc rId="37840" sId="2">
    <oc r="D63">
      <v>2155</v>
    </oc>
    <nc r="D63">
      <v>2160</v>
    </nc>
  </rcc>
  <rcc rId="37841" sId="2">
    <oc r="D64">
      <v>20610</v>
    </oc>
    <nc r="D64">
      <v>20730</v>
    </nc>
  </rcc>
  <rcc rId="37842" sId="2">
    <oc r="D65">
      <v>67665</v>
    </oc>
    <nc r="D65">
      <v>68230</v>
    </nc>
  </rcc>
  <rcc rId="37843" sId="2">
    <oc r="D66">
      <v>32325</v>
    </oc>
    <nc r="D66">
      <v>32790</v>
    </nc>
  </rcc>
  <rcc rId="37844" sId="2">
    <oc r="D67">
      <v>8120</v>
    </oc>
    <nc r="D67">
      <v>8200</v>
    </nc>
  </rcc>
  <rcc rId="37845" sId="2">
    <oc r="D68">
      <v>27725</v>
    </oc>
    <nc r="D68">
      <v>28065</v>
    </nc>
  </rcc>
  <rcc rId="37846" sId="2">
    <oc r="D69">
      <v>56010</v>
    </oc>
    <nc r="D69">
      <v>56255</v>
    </nc>
  </rcc>
  <rcc rId="37847" sId="2">
    <oc r="D70">
      <v>87555</v>
    </oc>
    <nc r="D70">
      <v>87990</v>
    </nc>
  </rcc>
  <rcc rId="37848" sId="2">
    <oc r="D71">
      <v>37290</v>
    </oc>
    <nc r="D71">
      <v>37415</v>
    </nc>
  </rcc>
  <rcc rId="37849" sId="2">
    <oc r="D72">
      <v>6640</v>
    </oc>
    <nc r="D72">
      <v>6820</v>
    </nc>
  </rcc>
  <rcc rId="37850" sId="2">
    <oc r="D73">
      <v>58315</v>
    </oc>
    <nc r="D73">
      <v>58890</v>
    </nc>
  </rcc>
  <rcc rId="37851" sId="2">
    <oc r="D74">
      <v>9990</v>
    </oc>
    <nc r="D74">
      <v>10015</v>
    </nc>
  </rcc>
  <rcc rId="37852" sId="2">
    <oc r="D76">
      <v>26815</v>
    </oc>
    <nc r="D76">
      <v>26985</v>
    </nc>
  </rcc>
  <rcc rId="37853" sId="2">
    <oc r="D77">
      <v>19685</v>
    </oc>
    <nc r="D77">
      <v>19990</v>
    </nc>
  </rcc>
  <rcc rId="37854" sId="2">
    <oc r="D78">
      <v>37745</v>
    </oc>
    <nc r="D78">
      <v>38155</v>
    </nc>
  </rcc>
  <rcc rId="37855" sId="2">
    <oc r="D79">
      <v>8330</v>
    </oc>
    <nc r="D79">
      <v>8350</v>
    </nc>
  </rcc>
  <rcc rId="37856" sId="2">
    <oc r="D80">
      <v>28765</v>
    </oc>
    <nc r="D80">
      <v>28885</v>
    </nc>
  </rcc>
  <rcc rId="37857" sId="2">
    <oc r="D81">
      <v>11115</v>
    </oc>
    <nc r="D81">
      <v>11255</v>
    </nc>
  </rcc>
  <rcc rId="37858" sId="2">
    <oc r="D82">
      <v>0</v>
    </oc>
    <nc r="D82">
      <v>55</v>
    </nc>
  </rcc>
  <rcc rId="37859" sId="2">
    <oc r="D83">
      <v>7945</v>
    </oc>
    <nc r="D83">
      <v>7990</v>
    </nc>
  </rcc>
  <rcc rId="37860" sId="2">
    <oc r="D84">
      <v>13195</v>
    </oc>
    <nc r="D84">
      <v>13345</v>
    </nc>
  </rcc>
  <rcc rId="37861" sId="2">
    <oc r="D85">
      <v>9745</v>
    </oc>
    <nc r="D85">
      <v>9925</v>
    </nc>
  </rcc>
  <rcc rId="37862" sId="2">
    <oc r="D86">
      <v>37960</v>
    </oc>
    <nc r="D86">
      <v>38645</v>
    </nc>
  </rcc>
  <rcc rId="37863" sId="2">
    <oc r="D87">
      <v>35990</v>
    </oc>
    <nc r="D87">
      <v>36080</v>
    </nc>
  </rcc>
  <rcc rId="37864" sId="2">
    <oc r="D88">
      <v>19375</v>
    </oc>
    <nc r="D88">
      <v>19465</v>
    </nc>
  </rcc>
  <rcc rId="37865" sId="2">
    <oc r="D89">
      <v>68490</v>
    </oc>
    <nc r="D89">
      <v>68710</v>
    </nc>
  </rcc>
  <rcc rId="37866" sId="2">
    <oc r="D90">
      <v>61475</v>
    </oc>
    <nc r="D90">
      <v>61680</v>
    </nc>
  </rcc>
  <rcc rId="37867" sId="2">
    <oc r="D91">
      <v>14500</v>
    </oc>
    <nc r="D91">
      <v>14740</v>
    </nc>
  </rcc>
  <rcc rId="37868" sId="2">
    <oc r="D92">
      <v>12685</v>
    </oc>
    <nc r="D92">
      <v>12830</v>
    </nc>
  </rcc>
  <rcc rId="37869" sId="2">
    <oc r="D94">
      <v>37890</v>
    </oc>
    <nc r="D94">
      <v>38150</v>
    </nc>
  </rcc>
  <rcc rId="37870" sId="2">
    <oc r="D95">
      <v>14750</v>
    </oc>
    <nc r="D95">
      <v>15085</v>
    </nc>
  </rcc>
  <rcc rId="37871" sId="2">
    <oc r="D96">
      <v>42090</v>
    </oc>
    <nc r="D96">
      <v>42250</v>
    </nc>
  </rcc>
  <rcc rId="37872" sId="2">
    <oc r="D97">
      <v>25525</v>
    </oc>
    <nc r="D97">
      <v>25645</v>
    </nc>
  </rcc>
  <rcc rId="37873" sId="2">
    <oc r="D98">
      <v>11445</v>
    </oc>
    <nc r="D98">
      <v>11715</v>
    </nc>
  </rcc>
  <rcc rId="37874" sId="2">
    <oc r="D99">
      <v>12955</v>
    </oc>
    <nc r="D99">
      <v>13055</v>
    </nc>
  </rcc>
  <rcc rId="37875" sId="2">
    <oc r="D100">
      <v>5075</v>
    </oc>
    <nc r="D100">
      <v>5205</v>
    </nc>
  </rcc>
  <rcc rId="37876" sId="2">
    <oc r="D101">
      <v>14685</v>
    </oc>
    <nc r="D101">
      <v>14880</v>
    </nc>
  </rcc>
  <rcc rId="37877" sId="2">
    <oc r="D102">
      <v>53340</v>
    </oc>
    <nc r="D102">
      <v>53585</v>
    </nc>
  </rcc>
  <rcc rId="37878" sId="2">
    <oc r="D103">
      <v>6640</v>
    </oc>
    <nc r="D103">
      <v>6700</v>
    </nc>
  </rcc>
  <rcc rId="37879" sId="2">
    <oc r="D104">
      <v>23295</v>
    </oc>
    <nc r="D104">
      <v>23450</v>
    </nc>
  </rcc>
  <rcc rId="37880" sId="2">
    <oc r="D105">
      <v>21100</v>
    </oc>
    <nc r="D105">
      <v>21220</v>
    </nc>
  </rcc>
  <rcc rId="37881" sId="2">
    <oc r="D106">
      <v>93570</v>
    </oc>
    <nc r="D106">
      <v>94125</v>
    </nc>
  </rcc>
  <rcc rId="37882" sId="2">
    <oc r="D108">
      <v>30845</v>
    </oc>
    <nc r="D108">
      <v>31115</v>
    </nc>
  </rcc>
  <rcc rId="37883" sId="2">
    <oc r="D109">
      <v>22420</v>
    </oc>
    <nc r="D109">
      <v>22890</v>
    </nc>
  </rcc>
  <rcc rId="37884" sId="2">
    <oc r="D110">
      <v>11645</v>
    </oc>
    <nc r="D110">
      <v>11960</v>
    </nc>
  </rcc>
  <rcc rId="37885" sId="2">
    <oc r="D111">
      <v>24740</v>
    </oc>
    <nc r="D111">
      <v>24880</v>
    </nc>
  </rcc>
  <rcc rId="37886" sId="2">
    <oc r="D112">
      <v>17295</v>
    </oc>
    <nc r="D112">
      <v>17395</v>
    </nc>
  </rcc>
  <rcc rId="37887" sId="2">
    <oc r="D113">
      <v>57475</v>
    </oc>
    <nc r="D113">
      <v>57715</v>
    </nc>
  </rcc>
  <rcc rId="37888" sId="2">
    <oc r="D114">
      <v>16235</v>
    </oc>
    <nc r="D114">
      <v>16380</v>
    </nc>
  </rcc>
  <rcc rId="37889" sId="2">
    <oc r="D115">
      <v>49405</v>
    </oc>
    <nc r="D115">
      <v>49590</v>
    </nc>
  </rcc>
  <rcc rId="37890" sId="2">
    <oc r="D116">
      <v>21210</v>
    </oc>
    <nc r="D116">
      <v>21270</v>
    </nc>
  </rcc>
  <rcc rId="37891" sId="2">
    <oc r="D117">
      <v>8645</v>
    </oc>
    <nc r="D117">
      <v>8795</v>
    </nc>
  </rcc>
  <rcc rId="37892" sId="2">
    <oc r="E6">
      <v>1435</v>
    </oc>
    <nc r="E6"/>
  </rcc>
  <rcc rId="37893" sId="2">
    <oc r="E7">
      <v>23820</v>
    </oc>
    <nc r="E7"/>
  </rcc>
  <rcc rId="37894" sId="2">
    <oc r="E8">
      <v>21190</v>
    </oc>
    <nc r="E8"/>
  </rcc>
  <rcc rId="37895" sId="2">
    <oc r="E9">
      <v>27610</v>
    </oc>
    <nc r="E9"/>
  </rcc>
  <rcc rId="37896" sId="2">
    <oc r="E11">
      <v>27320</v>
    </oc>
    <nc r="E11"/>
  </rcc>
  <rcc rId="37897" sId="2">
    <oc r="E12">
      <v>20785</v>
    </oc>
    <nc r="E12"/>
  </rcc>
  <rcc rId="37898" sId="2">
    <oc r="E13">
      <v>32320</v>
    </oc>
    <nc r="E13"/>
  </rcc>
  <rcc rId="37899" sId="2">
    <oc r="E14">
      <v>22220</v>
    </oc>
    <nc r="E14"/>
  </rcc>
  <rcc rId="37900" sId="2">
    <oc r="E15">
      <v>42195</v>
    </oc>
    <nc r="E15"/>
  </rcc>
  <rcc rId="37901" sId="2">
    <oc r="E16">
      <v>43605</v>
    </oc>
    <nc r="E16"/>
  </rcc>
  <rcc rId="37902" sId="2">
    <oc r="E17">
      <v>36865</v>
    </oc>
    <nc r="E17"/>
  </rcc>
  <rcc rId="37903" sId="2">
    <oc r="E18">
      <v>17805</v>
    </oc>
    <nc r="E18"/>
  </rcc>
  <rcc rId="37904" sId="2">
    <oc r="E19">
      <v>2885</v>
    </oc>
    <nc r="E19"/>
  </rcc>
  <rcc rId="37905" sId="2">
    <oc r="E20">
      <v>2885</v>
    </oc>
    <nc r="E20"/>
  </rcc>
  <rcc rId="37906" sId="2">
    <oc r="E21">
      <v>29430</v>
    </oc>
    <nc r="E21"/>
  </rcc>
  <rcc rId="37907" sId="2">
    <oc r="E22">
      <v>7865</v>
    </oc>
    <nc r="E22"/>
  </rcc>
  <rcc rId="37908" sId="2">
    <oc r="E23">
      <v>1310</v>
    </oc>
    <nc r="E23"/>
  </rcc>
  <rcc rId="37909" sId="2">
    <oc r="E24">
      <v>9390</v>
    </oc>
    <nc r="E24"/>
  </rcc>
  <rcc rId="37910" sId="2">
    <oc r="E25">
      <v>14805</v>
    </oc>
    <nc r="E25"/>
  </rcc>
  <rcc rId="37911" sId="2">
    <oc r="E26">
      <v>14075</v>
    </oc>
    <nc r="E26"/>
  </rcc>
  <rcc rId="37912" sId="2">
    <oc r="E27">
      <v>50535</v>
    </oc>
    <nc r="E27"/>
  </rcc>
  <rcc rId="37913" sId="2">
    <oc r="E28">
      <v>12520</v>
    </oc>
    <nc r="E28"/>
  </rcc>
  <rcc rId="37914" sId="2">
    <oc r="E29">
      <v>65630</v>
    </oc>
    <nc r="E29"/>
  </rcc>
  <rcc rId="37915" sId="2">
    <oc r="E30">
      <v>9060</v>
    </oc>
    <nc r="E30"/>
  </rcc>
  <rcc rId="37916" sId="2">
    <oc r="E31">
      <v>2520</v>
    </oc>
    <nc r="E31"/>
  </rcc>
  <rcc rId="37917" sId="2">
    <oc r="E32">
      <v>26275</v>
    </oc>
    <nc r="E32"/>
  </rcc>
  <rcc rId="37918" sId="2">
    <oc r="E33">
      <v>135</v>
    </oc>
    <nc r="E33"/>
  </rcc>
  <rcc rId="37919" sId="2">
    <oc r="E34">
      <v>49710</v>
    </oc>
    <nc r="E34"/>
  </rcc>
  <rcc rId="37920" sId="2">
    <oc r="E35">
      <v>56975</v>
    </oc>
    <nc r="E35"/>
  </rcc>
  <rcc rId="37921" sId="2">
    <oc r="E36">
      <v>14940</v>
    </oc>
    <nc r="E36"/>
  </rcc>
  <rcc rId="37922" sId="2">
    <oc r="E37">
      <v>37310</v>
    </oc>
    <nc r="E37"/>
  </rcc>
  <rcc rId="37923" sId="2">
    <oc r="E38">
      <v>44560</v>
    </oc>
    <nc r="E38"/>
  </rcc>
  <rcc rId="37924" sId="2">
    <oc r="E39">
      <v>32975</v>
    </oc>
    <nc r="E39"/>
  </rcc>
  <rcc rId="37925" sId="2">
    <oc r="E40">
      <v>30685</v>
    </oc>
    <nc r="E40"/>
  </rcc>
  <rcc rId="37926" sId="2">
    <oc r="E41">
      <v>32445</v>
    </oc>
    <nc r="E41"/>
  </rcc>
  <rcc rId="37927" sId="2">
    <oc r="E42">
      <v>31595</v>
    </oc>
    <nc r="E42"/>
  </rcc>
  <rcc rId="37928" sId="2">
    <oc r="E43">
      <v>6790</v>
    </oc>
    <nc r="E43"/>
  </rcc>
  <rcc rId="37929" sId="2">
    <oc r="E44">
      <v>36195</v>
    </oc>
    <nc r="E44"/>
  </rcc>
  <rcc rId="37930" sId="2">
    <oc r="E45">
      <v>25330</v>
    </oc>
    <nc r="E45"/>
  </rcc>
  <rcc rId="37931" sId="2">
    <oc r="E46">
      <v>43745</v>
    </oc>
    <nc r="E46"/>
  </rcc>
  <rcc rId="37932" sId="2">
    <oc r="E47">
      <v>54045</v>
    </oc>
    <nc r="E47"/>
  </rcc>
  <rcc rId="37933" sId="2">
    <oc r="E48">
      <v>42410</v>
    </oc>
    <nc r="E48"/>
  </rcc>
  <rcc rId="37934" sId="2">
    <oc r="E49">
      <v>90060</v>
    </oc>
    <nc r="E49"/>
  </rcc>
  <rcc rId="37935" sId="2">
    <oc r="E50">
      <v>80335</v>
    </oc>
    <nc r="E50"/>
  </rcc>
  <rcc rId="37936" sId="2">
    <oc r="E51">
      <v>10585</v>
    </oc>
    <nc r="E51"/>
  </rcc>
  <rcc rId="37937" sId="2">
    <oc r="E52">
      <v>11995</v>
    </oc>
    <nc r="E52"/>
  </rcc>
  <rcc rId="37938" sId="2">
    <oc r="E53">
      <v>21530</v>
    </oc>
    <nc r="E53"/>
  </rcc>
  <rcc rId="37939" sId="2">
    <oc r="E54">
      <v>12290</v>
    </oc>
    <nc r="E54"/>
  </rcc>
  <rcc rId="37940" sId="2">
    <oc r="E55">
      <v>45465</v>
    </oc>
    <nc r="E55"/>
  </rcc>
  <rcc rId="37941" sId="2">
    <oc r="E56">
      <v>11805</v>
    </oc>
    <nc r="E56"/>
  </rcc>
  <rcc rId="37942" sId="2">
    <oc r="E57">
      <v>55</v>
    </oc>
    <nc r="E57"/>
  </rcc>
  <rcc rId="37943" sId="2">
    <oc r="E58">
      <v>24125</v>
    </oc>
    <nc r="E58"/>
  </rcc>
  <rcc rId="37944" sId="2">
    <oc r="E59">
      <v>23615</v>
    </oc>
    <nc r="E59"/>
  </rcc>
  <rcc rId="37945" sId="2">
    <oc r="E60">
      <v>13280</v>
    </oc>
    <nc r="E60"/>
  </rcc>
  <rcc rId="37946" sId="2">
    <oc r="E61">
      <v>71420</v>
    </oc>
    <nc r="E61"/>
  </rcc>
  <rcc rId="37947" sId="2">
    <oc r="E62">
      <v>14590</v>
    </oc>
    <nc r="E62"/>
  </rcc>
  <rcc rId="37948" sId="2">
    <oc r="E63">
      <v>2160</v>
    </oc>
    <nc r="E63"/>
  </rcc>
  <rcc rId="37949" sId="2">
    <oc r="E64">
      <v>20730</v>
    </oc>
    <nc r="E64"/>
  </rcc>
  <rcc rId="37950" sId="2">
    <oc r="E65">
      <v>68230</v>
    </oc>
    <nc r="E65"/>
  </rcc>
  <rcc rId="37951" sId="2">
    <oc r="E66">
      <v>32790</v>
    </oc>
    <nc r="E66"/>
  </rcc>
  <rcc rId="37952" sId="2">
    <oc r="E67">
      <v>8200</v>
    </oc>
    <nc r="E67"/>
  </rcc>
  <rcc rId="37953" sId="2">
    <oc r="E68">
      <v>28065</v>
    </oc>
    <nc r="E68"/>
  </rcc>
  <rcc rId="37954" sId="2">
    <oc r="E69">
      <v>56255</v>
    </oc>
    <nc r="E69"/>
  </rcc>
  <rcc rId="37955" sId="2">
    <oc r="E70">
      <v>87990</v>
    </oc>
    <nc r="E70"/>
  </rcc>
  <rcc rId="37956" sId="2">
    <oc r="E71">
      <v>37415</v>
    </oc>
    <nc r="E71"/>
  </rcc>
  <rcc rId="37957" sId="2">
    <oc r="E72">
      <v>6820</v>
    </oc>
    <nc r="E72"/>
  </rcc>
  <rcc rId="37958" sId="2">
    <oc r="E73">
      <v>58890</v>
    </oc>
    <nc r="E73"/>
  </rcc>
  <rcc rId="37959" sId="2">
    <oc r="E74">
      <v>10015</v>
    </oc>
    <nc r="E74"/>
  </rcc>
  <rcc rId="37960" sId="2">
    <oc r="E75">
      <v>275</v>
    </oc>
    <nc r="E75"/>
  </rcc>
  <rcc rId="37961" sId="2">
    <oc r="E76">
      <v>26985</v>
    </oc>
    <nc r="E76"/>
  </rcc>
  <rcc rId="37962" sId="2">
    <oc r="E77">
      <v>19990</v>
    </oc>
    <nc r="E77"/>
  </rcc>
  <rcc rId="37963" sId="2">
    <oc r="E78">
      <v>38155</v>
    </oc>
    <nc r="E78"/>
  </rcc>
  <rcc rId="37964" sId="2">
    <oc r="E79">
      <v>8350</v>
    </oc>
    <nc r="E79"/>
  </rcc>
  <rcc rId="37965" sId="2">
    <oc r="E80">
      <v>28885</v>
    </oc>
    <nc r="E80"/>
  </rcc>
  <rcc rId="37966" sId="2">
    <oc r="E81">
      <v>11255</v>
    </oc>
    <nc r="E81"/>
  </rcc>
  <rcc rId="37967" sId="2">
    <oc r="E82">
      <v>55</v>
    </oc>
    <nc r="E82"/>
  </rcc>
  <rcc rId="37968" sId="2">
    <oc r="E83">
      <v>7990</v>
    </oc>
    <nc r="E83"/>
  </rcc>
  <rcc rId="37969" sId="2">
    <oc r="E84">
      <v>13345</v>
    </oc>
    <nc r="E84"/>
  </rcc>
  <rcc rId="37970" sId="2">
    <oc r="E85">
      <v>9925</v>
    </oc>
    <nc r="E85"/>
  </rcc>
  <rcc rId="37971" sId="2">
    <oc r="E86">
      <v>38645</v>
    </oc>
    <nc r="E86"/>
  </rcc>
  <rcc rId="37972" sId="2">
    <oc r="E87">
      <v>36080</v>
    </oc>
    <nc r="E87"/>
  </rcc>
  <rcc rId="37973" sId="2">
    <oc r="E88">
      <v>19465</v>
    </oc>
    <nc r="E88"/>
  </rcc>
  <rcc rId="37974" sId="2">
    <oc r="E89">
      <v>68710</v>
    </oc>
    <nc r="E89"/>
  </rcc>
  <rcc rId="37975" sId="2">
    <oc r="E90">
      <v>61680</v>
    </oc>
    <nc r="E90"/>
  </rcc>
  <rcc rId="37976" sId="2">
    <oc r="E91">
      <v>14740</v>
    </oc>
    <nc r="E91"/>
  </rcc>
  <rcc rId="37977" sId="2">
    <oc r="E92">
      <v>12830</v>
    </oc>
    <nc r="E92"/>
  </rcc>
  <rcc rId="37978" sId="2">
    <oc r="E93">
      <v>730</v>
    </oc>
    <nc r="E93"/>
  </rcc>
  <rcc rId="37979" sId="2">
    <oc r="E94">
      <v>38150</v>
    </oc>
    <nc r="E94"/>
  </rcc>
  <rcc rId="37980" sId="2">
    <oc r="E95">
      <v>15085</v>
    </oc>
    <nc r="E95"/>
  </rcc>
  <rcc rId="37981" sId="2">
    <oc r="E96">
      <v>42250</v>
    </oc>
    <nc r="E96"/>
  </rcc>
  <rcc rId="37982" sId="2">
    <oc r="E97">
      <v>25645</v>
    </oc>
    <nc r="E97"/>
  </rcc>
  <rcc rId="37983" sId="2">
    <oc r="E98">
      <v>11715</v>
    </oc>
    <nc r="E98"/>
  </rcc>
  <rcc rId="37984" sId="2">
    <oc r="E99">
      <v>13055</v>
    </oc>
    <nc r="E99"/>
  </rcc>
  <rcc rId="37985" sId="2">
    <oc r="E100">
      <v>5205</v>
    </oc>
    <nc r="E100"/>
  </rcc>
  <rcc rId="37986" sId="2">
    <oc r="E101">
      <v>14880</v>
    </oc>
    <nc r="E101"/>
  </rcc>
  <rcc rId="37987" sId="2">
    <oc r="E102">
      <v>53585</v>
    </oc>
    <nc r="E102"/>
  </rcc>
  <rcc rId="37988" sId="2">
    <oc r="E103">
      <v>6700</v>
    </oc>
    <nc r="E103"/>
  </rcc>
  <rcc rId="37989" sId="2">
    <oc r="E104">
      <v>23450</v>
    </oc>
    <nc r="E104"/>
  </rcc>
  <rcc rId="37990" sId="2">
    <oc r="E105">
      <v>21220</v>
    </oc>
    <nc r="E105"/>
  </rcc>
  <rcc rId="37991" sId="2">
    <oc r="E106">
      <v>94125</v>
    </oc>
    <nc r="E106"/>
  </rcc>
  <rcc rId="37992" sId="2">
    <oc r="E107">
      <v>11055</v>
    </oc>
    <nc r="E107"/>
  </rcc>
  <rcc rId="37993" sId="2">
    <oc r="E108">
      <v>31115</v>
    </oc>
    <nc r="E108"/>
  </rcc>
  <rcc rId="37994" sId="2">
    <oc r="E109">
      <v>22890</v>
    </oc>
    <nc r="E109"/>
  </rcc>
  <rcc rId="37995" sId="2">
    <oc r="E110">
      <v>11960</v>
    </oc>
    <nc r="E110"/>
  </rcc>
  <rcc rId="37996" sId="2">
    <oc r="E111">
      <v>24880</v>
    </oc>
    <nc r="E111"/>
  </rcc>
  <rcc rId="37997" sId="2">
    <oc r="E112">
      <v>17395</v>
    </oc>
    <nc r="E112"/>
  </rcc>
  <rcc rId="37998" sId="2">
    <oc r="E113">
      <v>57715</v>
    </oc>
    <nc r="E113"/>
  </rcc>
  <rcc rId="37999" sId="2">
    <oc r="E114">
      <v>16380</v>
    </oc>
    <nc r="E114"/>
  </rcc>
  <rcc rId="38000" sId="2">
    <oc r="E115">
      <v>49590</v>
    </oc>
    <nc r="E115"/>
  </rcc>
  <rcc rId="38001" sId="2">
    <oc r="E116">
      <v>21270</v>
    </oc>
    <nc r="E116"/>
  </rcc>
  <rcc rId="38002" sId="2">
    <oc r="E117">
      <v>8795</v>
    </oc>
    <nc r="E117"/>
  </rcc>
  <rcc rId="38003" sId="2">
    <oc r="G33" t="inlineStr">
      <is>
        <t>24 дня</t>
      </is>
    </oc>
    <nc r="G33"/>
  </rcc>
  <rcc rId="38004" sId="2">
    <oc r="F33">
      <f>E33-D33+323</f>
    </oc>
    <nc r="F33">
      <f>E33-D33</f>
    </nc>
  </rcc>
  <rfmt sheetId="2" sqref="F33">
    <dxf>
      <fill>
        <patternFill>
          <bgColor theme="0"/>
        </patternFill>
      </fill>
    </dxf>
  </rfmt>
  <rcc rId="38005" sId="2">
    <oc r="G57" t="inlineStr">
      <is>
        <t>24 дня</t>
      </is>
    </oc>
    <nc r="G57"/>
  </rcc>
  <rcc rId="38006" sId="2">
    <oc r="F57">
      <f>E57-D57+192</f>
    </oc>
    <nc r="F57">
      <f>E57-D57</f>
    </nc>
  </rcc>
  <rfmt sheetId="2" sqref="F57">
    <dxf>
      <fill>
        <patternFill>
          <bgColor theme="0"/>
        </patternFill>
      </fill>
    </dxf>
  </rfmt>
  <rcc rId="38007" sId="2">
    <oc r="G82" t="inlineStr">
      <is>
        <t>24 дня</t>
      </is>
    </oc>
    <nc r="G82"/>
  </rcc>
  <rcc rId="38008" sId="2">
    <oc r="F82">
      <f>E82-D82+164</f>
    </oc>
    <nc r="F82">
      <f>E82-D82</f>
    </nc>
  </rcc>
  <rfmt sheetId="2" sqref="F82">
    <dxf>
      <fill>
        <patternFill>
          <bgColor theme="0"/>
        </patternFill>
      </fill>
    </dxf>
  </rfmt>
  <rcc rId="38009" sId="1">
    <oc r="A2" t="inlineStr">
      <is>
        <t>по потреблению электроэнергии за период с  24.10.2023г. по  23.11.2023г.</t>
      </is>
    </oc>
    <nc r="A2" t="inlineStr">
      <is>
        <t>по потреблению электроэнергии за период с  24.11.2023г. по  18.12.2023г.</t>
      </is>
    </nc>
  </rcc>
  <rcc rId="38010" sId="1">
    <oc r="C8">
      <v>7313</v>
    </oc>
    <nc r="C8">
      <v>7378</v>
    </nc>
  </rcc>
  <rcc rId="38011" sId="1">
    <oc r="C9">
      <v>3125</v>
    </oc>
    <nc r="C9">
      <v>3162</v>
    </nc>
  </rcc>
  <rcc rId="38012" sId="1">
    <oc r="C10">
      <v>15336</v>
    </oc>
    <nc r="C10">
      <v>15545</v>
    </nc>
  </rcc>
  <rcc rId="38013" sId="1">
    <oc r="C11">
      <v>20355</v>
    </oc>
    <nc r="C11">
      <v>20666</v>
    </nc>
  </rcc>
  <rcc rId="38014" sId="1">
    <oc r="D8">
      <v>7378</v>
    </oc>
    <nc r="D8"/>
  </rcc>
  <rcc rId="38015" sId="1">
    <oc r="D9">
      <v>3162</v>
    </oc>
    <nc r="D9"/>
  </rcc>
  <rcc rId="38016" sId="1">
    <oc r="D10">
      <v>15545</v>
    </oc>
    <nc r="D10"/>
  </rcc>
  <rcc rId="38017" sId="1">
    <oc r="D11">
      <v>20666</v>
    </oc>
    <nc r="D11"/>
  </rcc>
  <rcc rId="38018" sId="1">
    <oc r="C13">
      <v>7223</v>
    </oc>
    <nc r="C13">
      <v>7284</v>
    </nc>
  </rcc>
  <rcc rId="38019" sId="1">
    <oc r="C14">
      <v>5359</v>
    </oc>
    <nc r="C14">
      <v>5401</v>
    </nc>
  </rcc>
  <rcc rId="38020" sId="1">
    <oc r="C15">
      <v>4593</v>
    </oc>
    <nc r="C15">
      <v>4675</v>
    </nc>
  </rcc>
  <rcc rId="38021" sId="1">
    <oc r="C16">
      <v>8164</v>
    </oc>
    <nc r="C16">
      <v>8286</v>
    </nc>
  </rcc>
  <rcc rId="38022" sId="1">
    <oc r="D13">
      <v>7284</v>
    </oc>
    <nc r="D13"/>
  </rcc>
  <rcc rId="38023" sId="1">
    <oc r="D14">
      <v>5401</v>
    </oc>
    <nc r="D14"/>
  </rcc>
  <rcc rId="38024" sId="1">
    <oc r="D15">
      <v>4675</v>
    </oc>
    <nc r="D15"/>
  </rcc>
  <rcc rId="38025" sId="1">
    <oc r="D16">
      <v>8286</v>
    </oc>
    <nc r="D16"/>
  </rcc>
  <rcc rId="38026" sId="1">
    <oc r="C18">
      <v>12444</v>
    </oc>
    <nc r="C18">
      <v>12573</v>
    </nc>
  </rcc>
  <rcc rId="38027" sId="1">
    <oc r="C19">
      <v>3468</v>
    </oc>
    <nc r="C19">
      <v>3507</v>
    </nc>
  </rcc>
  <rcc rId="38028" sId="1">
    <oc r="C20">
      <v>11061</v>
    </oc>
    <nc r="C20">
      <v>11236</v>
    </nc>
  </rcc>
  <rcc rId="38029" sId="1">
    <oc r="C21">
      <v>13591</v>
    </oc>
    <nc r="C21">
      <v>13798</v>
    </nc>
  </rcc>
  <rcc rId="38030" sId="1">
    <oc r="D18">
      <v>12573</v>
    </oc>
    <nc r="D18"/>
  </rcc>
  <rcc rId="38031" sId="1">
    <oc r="D19">
      <v>3507</v>
    </oc>
    <nc r="D19"/>
  </rcc>
  <rcc rId="38032" sId="1">
    <oc r="D20">
      <v>11236</v>
    </oc>
    <nc r="D20"/>
  </rcc>
  <rcc rId="38033" sId="1">
    <oc r="D21">
      <v>13798</v>
    </oc>
    <nc r="D21"/>
  </rcc>
  <rcc rId="38034" sId="1">
    <oc r="C30">
      <v>4361</v>
    </oc>
    <nc r="C30">
      <v>4425</v>
    </nc>
  </rcc>
  <rcc rId="38035" sId="1">
    <oc r="C31">
      <v>4128</v>
    </oc>
    <nc r="C31">
      <v>4193</v>
    </nc>
  </rcc>
  <rcc rId="38036" sId="1">
    <oc r="C33">
      <v>20055</v>
    </oc>
    <nc r="C33">
      <v>20469</v>
    </nc>
  </rcc>
  <rcc rId="38037" sId="1">
    <oc r="C34">
      <v>14822</v>
    </oc>
    <nc r="C34">
      <v>15270</v>
    </nc>
  </rcc>
  <rcc rId="38038" sId="1">
    <oc r="D30">
      <v>4425</v>
    </oc>
    <nc r="D30"/>
  </rcc>
  <rcc rId="38039" sId="1">
    <oc r="D31">
      <v>4193</v>
    </oc>
    <nc r="D31"/>
  </rcc>
  <rcc rId="38040" sId="1">
    <oc r="D33">
      <v>20469</v>
    </oc>
    <nc r="D33"/>
  </rcc>
  <rcc rId="38041" sId="1">
    <oc r="D34">
      <v>15270</v>
    </oc>
    <nc r="D34"/>
  </rcc>
  <rcc rId="38042" sId="1">
    <oc r="C36">
      <v>15914</v>
    </oc>
    <nc r="C36">
      <v>16050</v>
    </nc>
  </rcc>
  <rcc rId="38043" sId="1">
    <oc r="C37">
      <v>2692</v>
    </oc>
    <nc r="C37">
      <v>2728</v>
    </nc>
  </rcc>
  <rcc rId="38044" sId="1">
    <oc r="C38">
      <v>29777</v>
    </oc>
    <nc r="C38">
      <v>30174</v>
    </nc>
  </rcc>
  <rcc rId="38045" sId="1">
    <oc r="C39">
      <v>24620</v>
    </oc>
    <nc r="C39">
      <v>24976</v>
    </nc>
  </rcc>
  <rcc rId="38046" sId="1">
    <oc r="D36">
      <v>16050</v>
    </oc>
    <nc r="D36"/>
  </rcc>
  <rcc rId="38047" sId="1">
    <oc r="D37">
      <v>2728</v>
    </oc>
    <nc r="D37"/>
  </rcc>
  <rcc rId="38048" sId="1">
    <oc r="D38">
      <v>30174</v>
    </oc>
    <nc r="D38"/>
  </rcc>
  <rcc rId="38049" sId="1">
    <oc r="D39">
      <v>24976</v>
    </oc>
    <nc r="D39"/>
  </rcc>
  <rcc rId="38050" sId="1">
    <oc r="C45">
      <v>13191</v>
    </oc>
    <nc r="C45">
      <v>13350</v>
    </nc>
  </rcc>
  <rcc rId="38051" sId="1">
    <oc r="C46">
      <v>7758</v>
    </oc>
    <nc r="C46">
      <v>7879</v>
    </nc>
  </rcc>
  <rcc rId="38052" sId="1">
    <oc r="C47">
      <v>1507</v>
    </oc>
    <nc r="C47">
      <v>1523</v>
    </nc>
  </rcc>
  <rcc rId="38053" sId="1">
    <oc r="D45">
      <v>13350</v>
    </oc>
    <nc r="D45"/>
  </rcc>
  <rcc rId="38054" sId="1">
    <oc r="D46">
      <v>7879</v>
    </oc>
    <nc r="D46"/>
  </rcc>
  <rcc rId="38055" sId="1">
    <oc r="D47">
      <v>1523</v>
    </oc>
    <nc r="D47"/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082" sId="1">
    <nc r="D8">
      <v>7435</v>
    </nc>
  </rcc>
  <rcc rId="38083" sId="1">
    <nc r="D9">
      <v>3195</v>
    </nc>
  </rcc>
  <rcc rId="38084" sId="1">
    <nc r="D10">
      <v>15730</v>
    </nc>
  </rcc>
  <rcc rId="38085" sId="1">
    <nc r="D11">
      <v>20969</v>
    </nc>
  </rcc>
  <rcc rId="38086" sId="1">
    <nc r="D13">
      <v>7359</v>
    </nc>
  </rcc>
  <rcc rId="38087" sId="1">
    <nc r="D14">
      <v>5456</v>
    </nc>
  </rcc>
  <rcc rId="38088" sId="1">
    <nc r="D15">
      <v>4743</v>
    </nc>
  </rcc>
  <rcc rId="38089" sId="1">
    <nc r="D16">
      <v>8394</v>
    </nc>
  </rcc>
  <rcc rId="38090" sId="1">
    <nc r="D18">
      <v>12682</v>
    </nc>
  </rcc>
  <rcc rId="38091" sId="1">
    <nc r="D19">
      <v>3539</v>
    </nc>
  </rcc>
  <rcc rId="38092" sId="1">
    <nc r="D20">
      <v>11398</v>
    </nc>
  </rcc>
  <rcc rId="38093" sId="1">
    <nc r="D21">
      <v>13966</v>
    </nc>
  </rcc>
  <rcc rId="38094" sId="1">
    <nc r="D30">
      <v>4478</v>
    </nc>
  </rcc>
  <rcc rId="38095" sId="1">
    <nc r="D31">
      <v>4246</v>
    </nc>
  </rcc>
  <rcc rId="38096" sId="1">
    <nc r="D33">
      <v>20894</v>
    </nc>
  </rcc>
  <rcc rId="38097" sId="1">
    <nc r="D34">
      <v>15539</v>
    </nc>
  </rcc>
  <rcc rId="38098" sId="1">
    <nc r="D36">
      <v>16169</v>
    </nc>
  </rcc>
  <rcc rId="38099" sId="1">
    <nc r="D37">
      <v>2756</v>
    </nc>
  </rcc>
  <rcc rId="38100" sId="1">
    <nc r="D38">
      <v>30550</v>
    </nc>
  </rcc>
  <rcc rId="38101" sId="1">
    <nc r="D39">
      <v>25348</v>
    </nc>
  </rcc>
  <rcc rId="38102" sId="1">
    <nc r="D45">
      <v>13491</v>
    </nc>
  </rcc>
  <rcc rId="38103" sId="1">
    <nc r="D46">
      <v>8013</v>
    </nc>
  </rcc>
  <rcc rId="38104" sId="1">
    <nc r="D47">
      <v>1536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18" sId="16">
    <nc r="E4">
      <v>1073</v>
    </nc>
  </rcc>
  <rcc rId="38119" sId="16">
    <nc r="E7">
      <v>10326</v>
    </nc>
  </rcc>
  <rfmt sheetId="16" sqref="D7">
    <dxf>
      <fill>
        <patternFill>
          <bgColor theme="0"/>
        </patternFill>
      </fill>
    </dxf>
  </rfmt>
  <rcc rId="38120" sId="16">
    <nc r="E9">
      <v>1878</v>
    </nc>
  </rcc>
  <rcc rId="38121" sId="16">
    <nc r="E11">
      <v>27350</v>
    </nc>
  </rcc>
  <rcc rId="38122" sId="16">
    <nc r="E12">
      <v>17051</v>
    </nc>
  </rcc>
  <rcc rId="38123" sId="16">
    <nc r="E13">
      <v>25260</v>
    </nc>
  </rcc>
  <rcc rId="38124" sId="16">
    <nc r="E15">
      <v>1384</v>
    </nc>
  </rcc>
  <rfmt sheetId="16" sqref="D15">
    <dxf>
      <fill>
        <patternFill>
          <bgColor theme="0"/>
        </patternFill>
      </fill>
    </dxf>
  </rfmt>
  <rcc rId="38125" sId="16">
    <nc r="E16">
      <v>8152</v>
    </nc>
  </rcc>
  <rcc rId="38126" sId="16">
    <nc r="E17">
      <v>27550</v>
    </nc>
  </rcc>
  <rcc rId="38127" sId="16">
    <nc r="E18">
      <v>4000</v>
    </nc>
  </rcc>
  <rcc rId="38128" sId="16">
    <nc r="E19">
      <v>20200</v>
    </nc>
  </rcc>
  <rcc rId="38129" sId="16">
    <nc r="E8">
      <v>909</v>
    </nc>
  </rcc>
  <rcc rId="38130" sId="16">
    <nc r="E21">
      <v>942</v>
    </nc>
  </rcc>
  <rcc rId="38131" sId="16">
    <nc r="E24">
      <v>26753</v>
    </nc>
  </rcc>
  <rcc rId="38132" sId="16">
    <nc r="E26">
      <v>20419</v>
    </nc>
  </rcc>
  <rcc rId="38133" sId="16">
    <nc r="E25">
      <v>79225</v>
    </nc>
  </rcc>
  <rcc rId="38134" sId="16">
    <nc r="E20">
      <v>41062</v>
    </nc>
  </rcc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35" sId="16">
    <oc r="E21">
      <v>942</v>
    </oc>
    <nc r="E21">
      <v>744</v>
    </nc>
  </rcc>
  <rcc rId="38136" sId="16">
    <oc r="E8">
      <v>909</v>
    </oc>
    <nc r="E8">
      <v>911</v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37" sId="10" numFmtId="34">
    <oc r="C8">
      <v>3311.6</v>
    </oc>
    <nc r="C8">
      <v>2918.7</v>
    </nc>
  </rcc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38" sId="16" numFmtId="19">
    <oc r="D2">
      <v>45223</v>
    </oc>
    <nc r="D2">
      <v>45254</v>
    </nc>
  </rcc>
  <rcc rId="38139" sId="16" numFmtId="19">
    <oc r="E2">
      <v>45253</v>
    </oc>
    <nc r="E2">
      <v>45278</v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40" sId="3">
    <nc r="E7">
      <v>14095</v>
    </nc>
  </rcc>
  <rcc rId="38141" sId="3">
    <nc r="E8">
      <v>995</v>
    </nc>
  </rcc>
  <rcc rId="38142" sId="3">
    <nc r="E9">
      <v>15675</v>
    </nc>
  </rcc>
  <rcc rId="38143" sId="3">
    <nc r="E10">
      <v>14815</v>
    </nc>
  </rcc>
  <rcc rId="38144" sId="3">
    <nc r="E11">
      <v>950</v>
    </nc>
  </rcc>
  <rcc rId="38145" sId="3">
    <nc r="E12">
      <v>29505</v>
    </nc>
  </rcc>
  <rcc rId="38146" sId="3">
    <nc r="E13">
      <v>12240</v>
    </nc>
  </rcc>
  <rcc rId="38147" sId="3">
    <nc r="E14">
      <v>19500</v>
    </nc>
  </rcc>
  <rcc rId="38148" sId="3">
    <nc r="E15">
      <v>5105</v>
    </nc>
  </rcc>
  <rcc rId="38149" sId="3">
    <nc r="E16">
      <v>78225</v>
    </nc>
  </rcc>
  <rcc rId="38150" sId="3">
    <nc r="E17">
      <v>42795</v>
    </nc>
  </rcc>
  <rcc rId="38151" sId="3">
    <nc r="E18">
      <v>16185</v>
    </nc>
  </rcc>
  <rcc rId="38152" sId="3">
    <nc r="E19">
      <v>158435</v>
    </nc>
  </rcc>
  <rcc rId="38153" sId="3">
    <nc r="E20">
      <v>6190</v>
    </nc>
  </rcc>
  <rcc rId="38154" sId="3">
    <nc r="E21">
      <v>14570</v>
    </nc>
  </rcc>
  <rcc rId="38155" sId="3">
    <nc r="E22">
      <v>13705</v>
    </nc>
  </rcc>
  <rcc rId="38156" sId="3">
    <nc r="E23">
      <v>38760</v>
    </nc>
  </rcc>
  <rcc rId="38157" sId="3">
    <nc r="E24">
      <v>54430</v>
    </nc>
  </rcc>
  <rcc rId="38158" sId="3">
    <nc r="E25">
      <v>12300</v>
    </nc>
  </rcc>
  <rcc rId="38159" sId="3">
    <nc r="E26">
      <v>15</v>
    </nc>
  </rcc>
  <rcc rId="38160" sId="3">
    <nc r="E27">
      <v>39845</v>
    </nc>
  </rcc>
  <rcc rId="38161" sId="3">
    <nc r="E28">
      <v>32600</v>
    </nc>
  </rcc>
  <rcc rId="38162" sId="3">
    <nc r="E29">
      <v>33290</v>
    </nc>
  </rcc>
  <rcc rId="38163" sId="3">
    <nc r="E30">
      <v>32710</v>
    </nc>
  </rcc>
  <rcc rId="38164" sId="3">
    <nc r="E31">
      <v>66885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312" sId="3">
    <nc r="E8">
      <v>755</v>
    </nc>
  </rcc>
  <rcc rId="31313" sId="3">
    <nc r="E9">
      <v>15140</v>
    </nc>
  </rcc>
  <rcc rId="31314" sId="3">
    <nc r="E10">
      <v>13820</v>
    </nc>
  </rcc>
  <rcc rId="31315" sId="3">
    <nc r="E11">
      <v>915</v>
    </nc>
  </rcc>
  <rcc rId="31316" sId="3">
    <nc r="E12">
      <v>28945</v>
    </nc>
  </rcc>
  <rcc rId="31317" sId="3">
    <nc r="E13">
      <v>11050</v>
    </nc>
  </rcc>
  <rcc rId="31318" sId="3">
    <nc r="E14">
      <v>18525</v>
    </nc>
  </rcc>
  <rcc rId="31319" sId="3">
    <nc r="E15">
      <v>3955</v>
    </nc>
  </rcc>
  <rcc rId="31320" sId="3">
    <nc r="E16">
      <v>77415</v>
    </nc>
  </rcc>
  <rcc rId="31321" sId="3">
    <nc r="E17">
      <v>40580</v>
    </nc>
  </rcc>
  <rcc rId="31322" sId="3">
    <nc r="E18">
      <v>15360</v>
    </nc>
  </rcc>
  <rcc rId="31323" sId="3">
    <nc r="E19">
      <v>154335</v>
    </nc>
  </rcc>
  <rcc rId="31324" sId="3">
    <nc r="E20">
      <v>6040</v>
    </nc>
  </rcc>
  <rcc rId="31325" sId="3">
    <nc r="E21">
      <v>13560</v>
    </nc>
  </rcc>
  <rcc rId="31326" sId="3">
    <nc r="E22">
      <v>13135</v>
    </nc>
  </rcc>
  <rcc rId="31327" sId="3">
    <nc r="E23">
      <v>38185</v>
    </nc>
  </rcc>
  <rcc rId="31328" sId="3">
    <nc r="E24">
      <v>53700</v>
    </nc>
  </rcc>
  <rcc rId="31329" sId="3">
    <nc r="E25">
      <v>11945</v>
    </nc>
  </rcc>
  <rcc rId="31330" sId="3">
    <nc r="E26">
      <v>15</v>
    </nc>
  </rcc>
  <rcc rId="31331" sId="3">
    <nc r="E27">
      <v>33475</v>
    </nc>
  </rcc>
  <rcc rId="31332" sId="3">
    <nc r="E28">
      <v>31665</v>
    </nc>
  </rcc>
  <rcc rId="31333" sId="3">
    <nc r="E29">
      <v>32136</v>
    </nc>
  </rcc>
  <rcc rId="31334" sId="3">
    <nc r="E30">
      <v>30825</v>
    </nc>
  </rcc>
  <rcc rId="31335" sId="3">
    <nc r="E31">
      <v>64245</v>
    </nc>
  </rcc>
  <rcc rId="31336" sId="1">
    <oc r="D16">
      <v>7920</v>
    </oc>
    <nc r="D16">
      <v>7820</v>
    </nc>
  </rcc>
  <rcc rId="31337" sId="4">
    <nc r="E7">
      <v>8235</v>
    </nc>
  </rcc>
  <rcc rId="31338" sId="4">
    <nc r="E8">
      <v>52135</v>
    </nc>
  </rcc>
  <rcc rId="31339" sId="4">
    <nc r="E9">
      <v>5370</v>
    </nc>
  </rcc>
  <rcc rId="31340" sId="4">
    <nc r="E10">
      <v>22785</v>
    </nc>
  </rcc>
  <rcc rId="31341" sId="4">
    <nc r="E11">
      <v>13665</v>
    </nc>
  </rcc>
  <rcc rId="31342" sId="4">
    <nc r="E12">
      <v>46075</v>
    </nc>
  </rcc>
  <rcc rId="31343" sId="4">
    <nc r="E13">
      <v>17435</v>
    </nc>
  </rcc>
  <rcc rId="31344" sId="4">
    <nc r="E14">
      <v>9520</v>
    </nc>
  </rcc>
  <rcc rId="31345" sId="4">
    <nc r="E15">
      <v>27445</v>
    </nc>
  </rcc>
  <rcc rId="31346" sId="4">
    <nc r="E16">
      <v>27635</v>
    </nc>
  </rcc>
  <rcc rId="31347" sId="4">
    <nc r="E17">
      <v>30490</v>
    </nc>
  </rcc>
  <rcc rId="31348" sId="4">
    <nc r="E18">
      <v>33015</v>
    </nc>
  </rcc>
  <rcc rId="31349" sId="4">
    <nc r="E19">
      <v>53515</v>
    </nc>
  </rcc>
  <rcc rId="31350" sId="4">
    <nc r="E20">
      <v>4270</v>
    </nc>
  </rcc>
  <rcc rId="31351" sId="4">
    <nc r="E21">
      <v>8800</v>
    </nc>
  </rcc>
  <rcc rId="31352" sId="4">
    <nc r="E22">
      <v>22195</v>
    </nc>
  </rcc>
  <rcc rId="31353" sId="4">
    <nc r="E23">
      <v>49140</v>
    </nc>
  </rcc>
  <rcc rId="31354" sId="4">
    <nc r="E24">
      <v>30045</v>
    </nc>
  </rcc>
  <rcc rId="31355" sId="4">
    <nc r="E25">
      <v>34320</v>
    </nc>
  </rcc>
  <rcc rId="31356" sId="4">
    <nc r="E26">
      <v>16930</v>
    </nc>
  </rcc>
  <rcc rId="31357" sId="4">
    <nc r="E27">
      <v>15160</v>
    </nc>
  </rcc>
  <rcc rId="31358" sId="4">
    <nc r="E28">
      <v>57895</v>
    </nc>
  </rcc>
  <rcc rId="31359" sId="4">
    <nc r="E29">
      <v>34270</v>
    </nc>
  </rcc>
  <rcc rId="31360" sId="4">
    <nc r="E31">
      <v>21785</v>
    </nc>
  </rcc>
  <rcc rId="31361" sId="4">
    <nc r="E32">
      <v>29580</v>
    </nc>
  </rcc>
  <rcc rId="31362" sId="4">
    <nc r="E33">
      <v>38370</v>
    </nc>
  </rcc>
  <rcc rId="31363" sId="4">
    <nc r="E34">
      <v>19095</v>
    </nc>
  </rcc>
  <rfmt sheetId="4" sqref="E35">
    <dxf>
      <fill>
        <patternFill>
          <bgColor rgb="FFFFFF00"/>
        </patternFill>
      </fill>
    </dxf>
  </rfmt>
  <rcc rId="31364" sId="4">
    <nc r="E36">
      <v>48475</v>
    </nc>
  </rcc>
  <rcc rId="31365" sId="4">
    <nc r="E37">
      <v>38810</v>
    </nc>
  </rcc>
  <rcc rId="31366" sId="4">
    <nc r="E38">
      <v>12105</v>
    </nc>
  </rcc>
  <rcc rId="31367" sId="4">
    <nc r="E39">
      <v>42495</v>
    </nc>
  </rcc>
  <rcc rId="31368" sId="4">
    <nc r="E40">
      <v>37630</v>
    </nc>
  </rcc>
  <rcc rId="31369" sId="4">
    <nc r="E41">
      <v>4300</v>
    </nc>
  </rcc>
  <rcc rId="31370" sId="4">
    <nc r="E42">
      <v>100325</v>
    </nc>
  </rcc>
  <rcc rId="31371" sId="4">
    <nc r="E43">
      <v>9460</v>
    </nc>
  </rcc>
  <rcc rId="31372" sId="4">
    <nc r="E44">
      <v>2115</v>
    </nc>
  </rcc>
  <rcc rId="31373" sId="4">
    <nc r="E45">
      <v>87620</v>
    </nc>
  </rcc>
  <rcc rId="31374" sId="4">
    <nc r="E46">
      <v>8890</v>
    </nc>
  </rcc>
  <rcc rId="31375" sId="4">
    <nc r="E47">
      <v>11360</v>
    </nc>
  </rcc>
  <rcc rId="31376" sId="4">
    <nc r="E48">
      <v>54785</v>
    </nc>
  </rcc>
  <rcc rId="31377" sId="4">
    <nc r="E49">
      <v>14650</v>
    </nc>
  </rcc>
  <rcc rId="31378" sId="4">
    <nc r="E50">
      <v>32050</v>
    </nc>
  </rcc>
  <rcc rId="31379" sId="4">
    <nc r="E51">
      <v>15680</v>
    </nc>
  </rcc>
  <rcc rId="31380" sId="4">
    <nc r="E52">
      <v>9815</v>
    </nc>
  </rcc>
  <rcc rId="31381" sId="4">
    <nc r="E53">
      <v>19790</v>
    </nc>
  </rcc>
  <rcc rId="31382" sId="4">
    <nc r="E54">
      <v>5990</v>
    </nc>
  </rcc>
  <rcc rId="31383" sId="4">
    <nc r="E55">
      <v>53945</v>
    </nc>
  </rcc>
  <rcc rId="31384" sId="4">
    <nc r="E56">
      <v>51515</v>
    </nc>
  </rcc>
  <rcc rId="31385" sId="4">
    <nc r="E57">
      <v>5715</v>
    </nc>
  </rcc>
  <rcc rId="31386" sId="4">
    <nc r="E58">
      <v>28815</v>
    </nc>
  </rcc>
  <rcc rId="31387" sId="4">
    <nc r="E59">
      <v>12975</v>
    </nc>
  </rcc>
  <rcc rId="31388" sId="4">
    <nc r="E35">
      <v>11755</v>
    </nc>
  </rcc>
  <rcc rId="31389" sId="5">
    <nc r="E6">
      <v>14015</v>
    </nc>
  </rcc>
  <rcc rId="31390" sId="5">
    <nc r="E7">
      <v>5685</v>
    </nc>
  </rcc>
  <rcc rId="31391" sId="5">
    <nc r="E8">
      <v>15830</v>
    </nc>
  </rcc>
  <rcc rId="31392" sId="5">
    <nc r="E9">
      <v>10925</v>
    </nc>
  </rcc>
  <rcc rId="31393" sId="5">
    <nc r="E10">
      <v>20565</v>
    </nc>
  </rcc>
  <rcc rId="31394" sId="5">
    <nc r="E11">
      <v>45665</v>
    </nc>
  </rcc>
  <rcc rId="31395" sId="5">
    <nc r="E12">
      <v>20740</v>
    </nc>
  </rcc>
  <rcc rId="31396" sId="5">
    <nc r="E13">
      <v>13855</v>
    </nc>
  </rcc>
  <rfmt sheetId="5" sqref="E14">
    <dxf>
      <fill>
        <patternFill>
          <bgColor rgb="FFFFFF00"/>
        </patternFill>
      </fill>
    </dxf>
  </rfmt>
  <rcc rId="31397" sId="5">
    <nc r="E15">
      <v>20265</v>
    </nc>
  </rcc>
  <rcc rId="31398" sId="5">
    <nc r="E16">
      <v>7045</v>
    </nc>
  </rcc>
  <rcc rId="31399" sId="5">
    <nc r="E17">
      <v>32935</v>
    </nc>
  </rcc>
  <rcc rId="31400" sId="5">
    <nc r="E18">
      <v>18790</v>
    </nc>
  </rcc>
  <rcc rId="31401" sId="5">
    <nc r="E19">
      <v>13790</v>
    </nc>
  </rcc>
  <rcc rId="31402" sId="5">
    <nc r="E20">
      <v>53565</v>
    </nc>
  </rcc>
  <rcc rId="31403" sId="5">
    <nc r="E21">
      <v>70515</v>
    </nc>
  </rcc>
  <rcc rId="31404" sId="5">
    <nc r="E22">
      <v>54315</v>
    </nc>
  </rcc>
  <rcc rId="31405" sId="5">
    <nc r="E23">
      <v>11640</v>
    </nc>
  </rcc>
  <rcc rId="31406" sId="5">
    <nc r="E24">
      <v>8035</v>
    </nc>
  </rcc>
  <rcc rId="31407" sId="5">
    <nc r="E25">
      <v>14560</v>
    </nc>
  </rcc>
  <rcc rId="31408" sId="5">
    <nc r="E26">
      <v>9140</v>
    </nc>
  </rcc>
  <rcc rId="31409" sId="5">
    <nc r="E27">
      <v>4405</v>
    </nc>
  </rcc>
  <rcc rId="31410" sId="5">
    <nc r="E28">
      <v>6742</v>
    </nc>
  </rcc>
  <rcc rId="31411" sId="5">
    <nc r="E29">
      <v>22385</v>
    </nc>
  </rcc>
  <rcc rId="31412" sId="5">
    <nc r="E30">
      <v>62065</v>
    </nc>
  </rcc>
  <rcc rId="31413" sId="5">
    <nc r="E31">
      <v>20250</v>
    </nc>
  </rcc>
  <rcc rId="31414" sId="5">
    <nc r="E32">
      <v>19150</v>
    </nc>
  </rcc>
  <rcc rId="31415" sId="5">
    <nc r="E33">
      <v>55500</v>
    </nc>
  </rcc>
  <rcc rId="31416" sId="5">
    <nc r="E34">
      <v>13830</v>
    </nc>
  </rcc>
  <rcc rId="31417" sId="5">
    <nc r="E35">
      <v>10885</v>
    </nc>
  </rcc>
  <rcc rId="31418" sId="5">
    <nc r="E36">
      <v>69995</v>
    </nc>
  </rcc>
  <rcc rId="31419" sId="5">
    <nc r="E37">
      <v>27325</v>
    </nc>
  </rcc>
  <rcc rId="31420" sId="5">
    <nc r="E38">
      <v>92270</v>
    </nc>
  </rcc>
  <rcc rId="31421" sId="5">
    <nc r="E39">
      <v>12520</v>
    </nc>
  </rcc>
  <rcc rId="31422" sId="5">
    <nc r="E40">
      <v>64970</v>
    </nc>
  </rcc>
  <rcc rId="31423" sId="5">
    <nc r="E41">
      <v>19465</v>
    </nc>
  </rcc>
  <rcc rId="31424" sId="5">
    <nc r="E42">
      <v>108335</v>
    </nc>
  </rcc>
  <rcc rId="31425" sId="5">
    <nc r="E43">
      <v>14290</v>
    </nc>
  </rcc>
  <rcc rId="31426" sId="5">
    <nc r="E44">
      <v>23630</v>
    </nc>
  </rcc>
  <rcc rId="31427" sId="5">
    <nc r="E45">
      <v>20340</v>
    </nc>
  </rcc>
  <rcc rId="31428" sId="5">
    <nc r="E46">
      <v>460</v>
    </nc>
  </rcc>
  <rcc rId="31429" sId="5">
    <nc r="E47">
      <v>10960</v>
    </nc>
  </rcc>
  <rcc rId="31430" sId="5">
    <nc r="E48">
      <v>25535</v>
    </nc>
  </rcc>
  <rcc rId="31431" sId="5">
    <nc r="E49">
      <v>34990</v>
    </nc>
  </rcc>
  <rcc rId="31432" sId="5">
    <nc r="E50">
      <v>19335</v>
    </nc>
  </rcc>
  <rcc rId="31433" sId="5">
    <nc r="E51">
      <v>2515</v>
    </nc>
  </rcc>
  <rcc rId="31434" sId="5">
    <nc r="E52">
      <v>22620</v>
    </nc>
  </rcc>
  <rcc rId="31435" sId="5">
    <nc r="E53">
      <v>36685</v>
    </nc>
  </rcc>
  <rcc rId="31436" sId="5">
    <nc r="E54">
      <v>42535</v>
    </nc>
  </rcc>
  <rcc rId="31437" sId="5">
    <nc r="E55">
      <v>8585</v>
    </nc>
  </rcc>
  <rcc rId="31438" sId="5">
    <nc r="E56">
      <v>264820</v>
    </nc>
  </rcc>
  <rcc rId="31439" sId="5">
    <nc r="E57">
      <v>32115</v>
    </nc>
  </rcc>
  <rcc rId="31440" sId="5">
    <nc r="E58">
      <v>8470</v>
    </nc>
  </rcc>
  <rcc rId="31441" sId="5">
    <nc r="E59">
      <v>67035</v>
    </nc>
  </rcc>
  <rcc rId="31442" sId="5">
    <nc r="E61">
      <v>3660</v>
    </nc>
  </rcc>
  <rcc rId="31443" sId="5">
    <nc r="E62">
      <v>8780</v>
    </nc>
  </rcc>
  <rcc rId="31444" sId="5">
    <nc r="E63">
      <v>1585</v>
    </nc>
  </rcc>
  <rcc rId="31445" sId="5">
    <nc r="E64">
      <v>19720</v>
    </nc>
  </rcc>
  <rcc rId="31446" sId="5">
    <nc r="E65">
      <v>7070</v>
    </nc>
  </rcc>
  <rcc rId="31447" sId="5">
    <nc r="E66">
      <v>23670</v>
    </nc>
  </rcc>
  <rcc rId="31448" sId="5">
    <nc r="E67">
      <v>28920</v>
    </nc>
  </rcc>
  <rcc rId="31449" sId="5">
    <nc r="E68">
      <v>5920</v>
    </nc>
  </rcc>
  <rcc rId="31450" sId="5">
    <nc r="E70">
      <v>20615</v>
    </nc>
  </rcc>
  <rcc rId="31451" sId="5">
    <nc r="E71">
      <v>36530</v>
    </nc>
  </rcc>
  <rcc rId="31452" sId="5">
    <nc r="E72">
      <v>33270</v>
    </nc>
  </rcc>
  <rcc rId="31453" sId="5">
    <nc r="E73">
      <v>3940</v>
    </nc>
  </rcc>
  <rcc rId="31454" sId="5">
    <nc r="E74">
      <v>7600</v>
    </nc>
  </rcc>
  <rcc rId="31455" sId="5">
    <nc r="E75">
      <v>5780</v>
    </nc>
  </rcc>
  <rcc rId="31456" sId="5">
    <nc r="E76">
      <v>58805</v>
    </nc>
  </rcc>
  <rcc rId="31457" sId="5">
    <nc r="E77">
      <v>12390</v>
    </nc>
  </rcc>
  <rcc rId="31458" sId="5">
    <nc r="E78">
      <v>12380</v>
    </nc>
  </rcc>
  <rcc rId="31459" sId="5">
    <nc r="E79">
      <v>9255</v>
    </nc>
  </rcc>
  <rcc rId="31460" sId="5">
    <nc r="E80">
      <v>7705</v>
    </nc>
  </rcc>
  <rcc rId="31461" sId="5">
    <nc r="E81">
      <v>10680</v>
    </nc>
  </rcc>
  <rcc rId="31462" sId="5">
    <nc r="E82">
      <v>2250</v>
    </nc>
  </rcc>
  <rcc rId="31463" sId="5">
    <nc r="E83">
      <v>15835</v>
    </nc>
  </rcc>
  <rcc rId="31464" sId="5">
    <nc r="E84">
      <v>140</v>
    </nc>
  </rcc>
  <rcc rId="31465" sId="5">
    <nc r="E85">
      <v>25735</v>
    </nc>
  </rcc>
  <rcc rId="31466" sId="5">
    <nc r="E86">
      <v>27370</v>
    </nc>
  </rcc>
  <rcc rId="31467" sId="5">
    <nc r="E87">
      <v>8845</v>
    </nc>
  </rcc>
  <rcc rId="31468" sId="5">
    <nc r="E88">
      <v>3070</v>
    </nc>
  </rcc>
  <rcc rId="31469" sId="5">
    <nc r="E89">
      <v>39140</v>
    </nc>
  </rcc>
  <rcc rId="31470" sId="5">
    <nc r="E90">
      <v>27480</v>
    </nc>
  </rcc>
  <rcc rId="31471" sId="5">
    <nc r="E91">
      <v>68185</v>
    </nc>
  </rcc>
  <rcc rId="31472" sId="5">
    <nc r="E92">
      <v>40590</v>
    </nc>
  </rcc>
  <rcc rId="31473" sId="5">
    <nc r="E94">
      <v>2245</v>
    </nc>
  </rcc>
  <rcc rId="31474" sId="5">
    <nc r="E95">
      <v>21015</v>
    </nc>
  </rcc>
  <rcc rId="31475" sId="5">
    <nc r="E96">
      <v>9095</v>
    </nc>
  </rcc>
  <rcc rId="31476" sId="5">
    <nc r="E97">
      <v>34795</v>
    </nc>
  </rcc>
  <rcc rId="31477" sId="5">
    <nc r="E98">
      <v>8625</v>
    </nc>
  </rcc>
  <rcc rId="31478" sId="5">
    <nc r="E99">
      <v>46145</v>
    </nc>
  </rcc>
  <rcc rId="31479" sId="5">
    <nc r="E100">
      <v>31355</v>
    </nc>
  </rcc>
  <rcc rId="31480" sId="5">
    <nc r="E101">
      <v>32005</v>
    </nc>
  </rcc>
  <rcc rId="31481" sId="5">
    <nc r="E102">
      <v>17940</v>
    </nc>
  </rcc>
  <rcc rId="31482" sId="5">
    <nc r="E103">
      <v>15025</v>
    </nc>
  </rcc>
  <rcc rId="31483" sId="5">
    <nc r="E104">
      <v>24065</v>
    </nc>
  </rcc>
  <rcc rId="31484" sId="5">
    <nc r="E105">
      <v>4530</v>
    </nc>
  </rcc>
  <rcc rId="31485" sId="5">
    <nc r="E106">
      <v>9620</v>
    </nc>
  </rcc>
  <rcc rId="31486" sId="5">
    <nc r="E107">
      <v>5480</v>
    </nc>
  </rcc>
  <rcc rId="31487" sId="5">
    <nc r="E108">
      <v>98485</v>
    </nc>
  </rcc>
  <rcc rId="31488" sId="5">
    <nc r="E109">
      <v>35230</v>
    </nc>
  </rcc>
  <rcc rId="31489" sId="5">
    <nc r="E110">
      <v>15505</v>
    </nc>
  </rcc>
  <rcc rId="31490" sId="5">
    <nc r="E111">
      <v>27820</v>
    </nc>
  </rcc>
  <rcc rId="31491" sId="5">
    <nc r="E112">
      <v>5760</v>
    </nc>
  </rcc>
  <rcc rId="31492" sId="5">
    <nc r="E113">
      <v>19980</v>
    </nc>
  </rcc>
  <rcc rId="31493" sId="5">
    <nc r="E114">
      <v>12335</v>
    </nc>
  </rcc>
  <rcc rId="31494" sId="5">
    <nc r="E115">
      <v>47680</v>
    </nc>
  </rcc>
  <rcc rId="31495" sId="5">
    <nc r="E116">
      <v>36660</v>
    </nc>
  </rcc>
  <rcc rId="31496" sId="5">
    <nc r="E117">
      <v>97080</v>
    </nc>
  </rcc>
  <rcc rId="31497" sId="5">
    <nc r="E118">
      <v>41215</v>
    </nc>
  </rcc>
  <rcc rId="31498" sId="5">
    <nc r="E119">
      <v>2795</v>
    </nc>
  </rcc>
  <rcc rId="31499" sId="5">
    <nc r="E120">
      <v>87615</v>
    </nc>
  </rcc>
  <rfmt sheetId="5" sqref="E121">
    <dxf>
      <fill>
        <patternFill>
          <bgColor rgb="FFFFFF00"/>
        </patternFill>
      </fill>
    </dxf>
  </rfmt>
  <rcc rId="31500" sId="5">
    <nc r="E122">
      <v>15970</v>
    </nc>
  </rcc>
  <rcc rId="31501" sId="5">
    <nc r="E123">
      <v>5365</v>
    </nc>
  </rcc>
  <rcc rId="31502" sId="5">
    <nc r="E121">
      <v>84165</v>
    </nc>
  </rcc>
  <rcc rId="31503" sId="5">
    <nc r="E124">
      <v>8965</v>
    </nc>
  </rcc>
  <rcc rId="31504" sId="5">
    <nc r="E125">
      <v>10395</v>
    </nc>
  </rcc>
  <rcc rId="31505" sId="5">
    <nc r="E126">
      <v>32090</v>
    </nc>
  </rcc>
  <rcc rId="31506" sId="5">
    <nc r="E127">
      <v>62575</v>
    </nc>
  </rcc>
  <rcc rId="31507" sId="5">
    <nc r="E128">
      <v>10435</v>
    </nc>
  </rcc>
  <rcc rId="31508" sId="5">
    <nc r="E129">
      <v>16220</v>
    </nc>
  </rcc>
  <rcc rId="31509" sId="5">
    <nc r="E130">
      <v>12535</v>
    </nc>
  </rcc>
  <rcc rId="31510" sId="5">
    <nc r="E131">
      <v>8685</v>
    </nc>
  </rcc>
  <rcc rId="31511" sId="5">
    <nc r="E132">
      <v>9895</v>
    </nc>
  </rcc>
  <rcc rId="31512" sId="5">
    <nc r="E133">
      <v>19385</v>
    </nc>
  </rcc>
  <rcc rId="31513" sId="5">
    <nc r="E134">
      <v>18670</v>
    </nc>
  </rcc>
  <rcc rId="31514" sId="5">
    <nc r="E135">
      <v>31550</v>
    </nc>
  </rcc>
  <rcc rId="31515" sId="5">
    <nc r="E136">
      <v>59505</v>
    </nc>
  </rcc>
  <rcc rId="31516" sId="5">
    <nc r="E137">
      <v>29670</v>
    </nc>
  </rcc>
  <rcc rId="31517" sId="5">
    <nc r="E138">
      <v>29530</v>
    </nc>
  </rcc>
  <rcc rId="31518" sId="5">
    <nc r="E139">
      <v>41095</v>
    </nc>
  </rcc>
  <rcc rId="31519" sId="5">
    <nc r="E140">
      <v>19515</v>
    </nc>
  </rcc>
  <rcc rId="31520" sId="5">
    <nc r="E141">
      <v>9620</v>
    </nc>
  </rcc>
  <rcc rId="31521" sId="5">
    <nc r="E142">
      <v>28025</v>
    </nc>
  </rcc>
  <rcc rId="31522" sId="5">
    <nc r="E143">
      <v>41975</v>
    </nc>
  </rcc>
  <rcc rId="31523" sId="5">
    <nc r="E144">
      <v>58830</v>
    </nc>
  </rcc>
  <rcc rId="31524" sId="5">
    <nc r="E145">
      <v>11185</v>
    </nc>
  </rcc>
  <rcc rId="31525" sId="5">
    <nc r="E146">
      <v>13225</v>
    </nc>
  </rcc>
  <rcc rId="31526" sId="5">
    <nc r="E147">
      <v>30855</v>
    </nc>
  </rcc>
  <rcc rId="31527" sId="5">
    <nc r="E148">
      <v>13800</v>
    </nc>
  </rcc>
  <rcc rId="31528" sId="5">
    <nc r="E149">
      <v>40665</v>
    </nc>
  </rcc>
  <rcc rId="31529" sId="5">
    <nc r="E150">
      <v>39375</v>
    </nc>
  </rcc>
  <rcc rId="31530" sId="5">
    <nc r="E151">
      <v>45435</v>
    </nc>
  </rcc>
  <rcc rId="31531" sId="5">
    <nc r="E152">
      <v>23775</v>
    </nc>
  </rcc>
  <rcc rId="31532" sId="5">
    <nc r="E153">
      <v>1405</v>
    </nc>
  </rcc>
  <rcc rId="31533" sId="5">
    <nc r="E154">
      <v>29400</v>
    </nc>
  </rcc>
  <rcc rId="31534" sId="5">
    <nc r="E155">
      <v>78265</v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65" sId="4">
    <nc r="E7">
      <v>8420</v>
    </nc>
  </rcc>
  <rcc rId="38166" sId="4">
    <nc r="E8">
      <v>53750</v>
    </nc>
  </rcc>
  <rcc rId="38167" sId="4">
    <nc r="E9">
      <v>6620</v>
    </nc>
  </rcc>
  <rcc rId="38168" sId="4" numFmtId="19">
    <oc r="G9">
      <v>44076</v>
    </oc>
    <nc r="G9"/>
  </rcc>
  <rcc rId="38169" sId="4">
    <nc r="E11">
      <v>14260</v>
    </nc>
  </rcc>
  <rcc rId="38170" sId="4">
    <nc r="E12">
      <v>46840</v>
    </nc>
  </rcc>
  <rcc rId="38171" sId="4">
    <nc r="E13">
      <v>17990</v>
    </nc>
  </rcc>
  <rcc rId="38172" sId="4">
    <nc r="E14">
      <v>9725</v>
    </nc>
  </rcc>
  <rcc rId="38173" sId="4">
    <nc r="E17">
      <v>31920</v>
    </nc>
  </rcc>
  <rcc rId="38174" sId="4">
    <nc r="E20">
      <v>4760</v>
    </nc>
  </rcc>
  <rcc rId="38175" sId="4">
    <nc r="E22">
      <v>22865</v>
    </nc>
  </rcc>
  <rcc rId="38176" sId="4">
    <nc r="E23">
      <v>49625</v>
    </nc>
  </rcc>
  <rcc rId="38177" sId="4">
    <nc r="E25">
      <v>35535</v>
    </nc>
  </rcc>
  <rcc rId="38178" sId="4">
    <nc r="E27">
      <v>15745</v>
    </nc>
  </rcc>
  <rcc rId="38179" sId="4">
    <nc r="E30">
      <v>160</v>
    </nc>
  </rcc>
  <rcc rId="38180" sId="4">
    <nc r="E39">
      <v>42860</v>
    </nc>
  </rcc>
  <rcc rId="38181" sId="4">
    <nc r="E45">
      <v>88830</v>
    </nc>
  </rcc>
  <rcc rId="38182" sId="4">
    <nc r="E46">
      <v>9530</v>
    </nc>
  </rcc>
  <rcc rId="38183" sId="4">
    <nc r="E47">
      <v>11960</v>
    </nc>
  </rcc>
  <rcc rId="38184" sId="4">
    <nc r="E48">
      <v>54790</v>
    </nc>
  </rcc>
  <rcc rId="38185" sId="4">
    <nc r="E49">
      <v>15265</v>
    </nc>
  </rcc>
  <rcc rId="38186" sId="4">
    <nc r="E50">
      <v>32965</v>
    </nc>
  </rcc>
  <rcc rId="38187" sId="4">
    <nc r="E51">
      <v>16715</v>
    </nc>
  </rcc>
  <rcc rId="38188" sId="4">
    <nc r="E52">
      <v>10205</v>
    </nc>
  </rcc>
  <rcc rId="38189" sId="4">
    <nc r="E53">
      <v>20405</v>
    </nc>
  </rcc>
  <rcc rId="38190" sId="4">
    <nc r="E54">
      <v>6270</v>
    </nc>
  </rcc>
  <rcc rId="38191" sId="4">
    <nc r="E55">
      <v>55795</v>
    </nc>
  </rcc>
  <rcc rId="38192" sId="4">
    <nc r="E57">
      <v>6240</v>
    </nc>
  </rcc>
  <rcc rId="38193" sId="4">
    <nc r="E59">
      <v>13815</v>
    </nc>
  </rcc>
  <rcc rId="38194" sId="4">
    <nc r="E10">
      <v>24515</v>
    </nc>
  </rcc>
  <rcc rId="38195" sId="4">
    <nc r="E15">
      <v>29090</v>
    </nc>
  </rcc>
  <rcc rId="38196" sId="4">
    <nc r="E16">
      <v>31030</v>
    </nc>
  </rcc>
  <rcc rId="38197" sId="4">
    <nc r="E18">
      <v>34730</v>
    </nc>
  </rcc>
  <rcc rId="38198" sId="4">
    <nc r="E19">
      <v>55180</v>
    </nc>
  </rcc>
  <rcc rId="38199" sId="4">
    <nc r="E21">
      <v>9870</v>
    </nc>
  </rcc>
  <rcc rId="38200" sId="4">
    <nc r="E24">
      <v>31835</v>
    </nc>
  </rcc>
  <rcc rId="38201" sId="4">
    <nc r="E26">
      <v>17855</v>
    </nc>
  </rcc>
  <rcc rId="38202" sId="4">
    <nc r="E28">
      <v>58755</v>
    </nc>
  </rcc>
  <rcc rId="38203" sId="4">
    <nc r="E29">
      <v>35195</v>
    </nc>
  </rcc>
  <rcc rId="38204" sId="4">
    <nc r="E31">
      <v>22665</v>
    </nc>
  </rcc>
  <rcc rId="38205" sId="4">
    <nc r="E32">
      <v>31140</v>
    </nc>
  </rcc>
  <rcc rId="38206" sId="4">
    <nc r="E33">
      <v>38995</v>
    </nc>
  </rcc>
  <rcc rId="38207" sId="4">
    <nc r="E34">
      <v>20470</v>
    </nc>
  </rcc>
  <rcc rId="38208" sId="4">
    <nc r="E36">
      <v>50420</v>
    </nc>
  </rcc>
  <rcc rId="38209" sId="4">
    <nc r="E37">
      <v>39795</v>
    </nc>
  </rcc>
  <rcc rId="38210" sId="4">
    <nc r="E38">
      <v>13140</v>
    </nc>
  </rcc>
  <rcc rId="38211" sId="4">
    <nc r="E40">
      <v>38435</v>
    </nc>
  </rcc>
  <rcc rId="38212" sId="4">
    <nc r="E41">
      <v>5390</v>
    </nc>
  </rcc>
  <rcc rId="38213" sId="4">
    <nc r="E42">
      <v>103275</v>
    </nc>
  </rcc>
  <rcc rId="38214" sId="4">
    <nc r="E43">
      <v>10870</v>
    </nc>
  </rcc>
  <rcc rId="38215" sId="4">
    <nc r="E44">
      <v>2935</v>
    </nc>
  </rcc>
  <rcc rId="38216" sId="4">
    <nc r="E58">
      <v>30010</v>
    </nc>
  </rcc>
  <rcc rId="38217" sId="4">
    <nc r="E56">
      <v>54460</v>
    </nc>
  </rcc>
  <rcc rId="38218" sId="3">
    <oc r="E13">
      <v>12240</v>
    </oc>
    <nc r="E13">
      <v>12250</v>
    </nc>
  </rcc>
  <rcc rId="38219" sId="3">
    <oc r="E15">
      <v>5105</v>
    </oc>
    <nc r="E15">
      <v>5115</v>
    </nc>
  </rcc>
  <rcc rId="38220" sId="3">
    <oc r="E19">
      <v>158435</v>
    </oc>
    <nc r="E19">
      <v>158455</v>
    </nc>
  </rcc>
  <rcc rId="38221" sId="3">
    <oc r="E21">
      <v>14570</v>
    </oc>
    <nc r="E21">
      <v>14580</v>
    </nc>
  </rcc>
  <rcc rId="38222" sId="3">
    <oc r="E24">
      <v>54430</v>
    </oc>
    <nc r="E24">
      <v>54435</v>
    </nc>
  </rcc>
  <rcc rId="38223" sId="3">
    <oc r="E27">
      <v>39845</v>
    </oc>
    <nc r="E27">
      <v>39865</v>
    </nc>
  </rcc>
  <rcc rId="38224" sId="3">
    <oc r="E30">
      <v>32710</v>
    </oc>
    <nc r="E30">
      <v>32720</v>
    </nc>
  </rcc>
  <rcc rId="38225" sId="3">
    <oc r="E31">
      <v>66885</v>
    </oc>
    <nc r="E31">
      <v>66895</v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G26">
    <dxf>
      <alignment vertical="center" readingOrder="0"/>
    </dxf>
  </rfmt>
  <rfmt sheetId="3" sqref="G26">
    <dxf>
      <alignment horizontal="center" readingOrder="0"/>
    </dxf>
  </rfmt>
  <rfmt sheetId="3" sqref="G26">
    <dxf>
      <alignment horizontal="left" readingOrder="0"/>
    </dxf>
  </rfmt>
  <rcc rId="38226" sId="2">
    <oc r="M75" t="inlineStr">
      <is>
        <t>не живут</t>
      </is>
    </oc>
    <nc r="M75"/>
  </rcc>
  <rcc rId="38227" sId="2">
    <nc r="E6">
      <v>1545</v>
    </nc>
  </rcc>
  <rcc rId="38228" sId="2">
    <nc r="E7">
      <v>23985</v>
    </nc>
  </rcc>
  <rcc rId="38229" sId="2">
    <nc r="E8">
      <v>21330</v>
    </nc>
  </rcc>
  <rcc rId="38230" sId="2">
    <nc r="E9">
      <v>28515</v>
    </nc>
  </rcc>
  <rcc rId="38231" sId="2">
    <nc r="E11">
      <v>27455</v>
    </nc>
  </rcc>
  <rcc rId="38232" sId="2">
    <nc r="E12">
      <v>20895</v>
    </nc>
  </rcc>
  <rcc rId="38233" sId="2">
    <nc r="E13">
      <v>33075</v>
    </nc>
  </rcc>
  <rcc rId="38234" sId="2">
    <nc r="E14">
      <v>22330</v>
    </nc>
  </rcc>
  <rcc rId="38235" sId="2">
    <nc r="E15">
      <v>42425</v>
    </nc>
  </rcc>
  <rcc rId="38236" sId="2">
    <nc r="E16">
      <v>43645</v>
    </nc>
  </rcc>
  <rcc rId="38237" sId="2">
    <nc r="E17">
      <v>37235</v>
    </nc>
  </rcc>
  <rcc rId="38238" sId="2">
    <nc r="E18">
      <v>17960</v>
    </nc>
  </rcc>
  <rcc rId="38239" sId="2">
    <nc r="E19">
      <v>2930</v>
    </nc>
  </rcc>
  <rcc rId="38240" sId="2">
    <nc r="E20">
      <v>2900</v>
    </nc>
  </rcc>
  <rcc rId="38241" sId="2">
    <nc r="E21">
      <v>29645</v>
    </nc>
  </rcc>
  <rcc rId="38242" sId="2">
    <nc r="E22">
      <v>8170</v>
    </nc>
  </rcc>
  <rcc rId="38243" sId="2">
    <nc r="E23">
      <v>1440</v>
    </nc>
  </rcc>
  <rcc rId="38244" sId="2">
    <nc r="E24">
      <v>9655</v>
    </nc>
  </rcc>
  <rcc rId="38245" sId="2">
    <nc r="E25">
      <v>14935</v>
    </nc>
  </rcc>
  <rcc rId="38246" sId="2">
    <nc r="E26">
      <v>14780</v>
    </nc>
  </rcc>
  <rcc rId="38247" sId="2">
    <nc r="E27">
      <v>50595</v>
    </nc>
  </rcc>
  <rcc rId="38248" sId="2">
    <nc r="E28">
      <v>12615</v>
    </nc>
  </rcc>
  <rcc rId="38249" sId="2">
    <nc r="E29">
      <v>67190</v>
    </nc>
  </rcc>
  <rcc rId="38250" sId="2">
    <nc r="E30">
      <v>9240</v>
    </nc>
  </rcc>
  <rcc rId="38251" sId="2">
    <nc r="E31">
      <v>2525</v>
    </nc>
  </rcc>
  <rcc rId="38252" sId="2">
    <nc r="E32">
      <v>26400</v>
    </nc>
  </rcc>
  <rcc rId="38253" sId="2">
    <nc r="E33">
      <v>205</v>
    </nc>
  </rcc>
  <rcc rId="38254" sId="2">
    <nc r="E34">
      <v>50135</v>
    </nc>
  </rcc>
  <rcc rId="38255" sId="2">
    <nc r="E35">
      <v>57285</v>
    </nc>
  </rcc>
  <rcc rId="38256" sId="2">
    <nc r="E36">
      <v>15065</v>
    </nc>
  </rcc>
  <rcc rId="38257" sId="2">
    <nc r="E37">
      <v>37625</v>
    </nc>
  </rcc>
  <rcc rId="38258" sId="2">
    <nc r="E38">
      <v>45035</v>
    </nc>
  </rcc>
  <rcc rId="38259" sId="2">
    <nc r="E39">
      <v>33250</v>
    </nc>
  </rcc>
  <rcc rId="38260" sId="2">
    <nc r="E40">
      <v>30880</v>
    </nc>
  </rcc>
  <rcc rId="38261" sId="2">
    <nc r="E41">
      <v>32720</v>
    </nc>
  </rcc>
  <rcc rId="38262" sId="2">
    <nc r="E42">
      <v>31700</v>
    </nc>
  </rcc>
  <rcc rId="38263" sId="2">
    <nc r="E43">
      <v>6930</v>
    </nc>
  </rcc>
  <rcc rId="38264" sId="2">
    <nc r="E44">
      <v>36430</v>
    </nc>
  </rcc>
  <rcc rId="38265" sId="2">
    <nc r="E45">
      <v>25735</v>
    </nc>
  </rcc>
  <rcc rId="38266" sId="2">
    <nc r="E46">
      <v>44045</v>
    </nc>
  </rcc>
  <rcc rId="38267" sId="2">
    <nc r="E47">
      <v>54275</v>
    </nc>
  </rcc>
  <rcc rId="38268" sId="2">
    <nc r="E48">
      <v>42545</v>
    </nc>
  </rcc>
  <rcc rId="38269" sId="2">
    <nc r="E49">
      <v>90270</v>
    </nc>
  </rcc>
  <rcc rId="38270" sId="2">
    <nc r="E50">
      <v>81130</v>
    </nc>
  </rcc>
  <rcc rId="38271" sId="2">
    <nc r="E51">
      <v>10775</v>
    </nc>
  </rcc>
  <rcc rId="38272" sId="2">
    <nc r="E52">
      <v>12090</v>
    </nc>
  </rcc>
  <rcc rId="38273" sId="2">
    <nc r="E53">
      <v>21775</v>
    </nc>
  </rcc>
  <rcc rId="38274" sId="2">
    <nc r="E54">
      <v>12740</v>
    </nc>
  </rcc>
  <rcc rId="38275" sId="2">
    <nc r="E55">
      <v>45585</v>
    </nc>
  </rcc>
  <rcc rId="38276" sId="2">
    <nc r="E56">
      <v>11955</v>
    </nc>
  </rcc>
  <rcc rId="38277" sId="2">
    <nc r="E57">
      <v>410</v>
    </nc>
  </rcc>
  <rcc rId="38278" sId="2">
    <nc r="E58">
      <v>24285</v>
    </nc>
  </rcc>
  <rcc rId="38279" sId="2">
    <nc r="E59">
      <v>23790</v>
    </nc>
  </rcc>
  <rcc rId="38280" sId="2">
    <nc r="E60">
      <v>13285</v>
    </nc>
  </rcc>
  <rcc rId="38281" sId="2">
    <nc r="E61">
      <v>71625</v>
    </nc>
  </rcc>
  <rcc rId="38282" sId="2">
    <nc r="E62">
      <v>14800</v>
    </nc>
  </rcc>
  <rcc rId="38283" sId="2">
    <nc r="E63">
      <v>2165</v>
    </nc>
  </rcc>
  <rcc rId="38284" sId="2">
    <nc r="E64">
      <v>20835</v>
    </nc>
  </rcc>
  <rcc rId="38285" sId="2">
    <nc r="E65">
      <v>68720</v>
    </nc>
  </rcc>
  <rcc rId="38286" sId="2">
    <nc r="E66">
      <v>33200</v>
    </nc>
  </rcc>
  <rcc rId="38287" sId="2">
    <nc r="E67">
      <v>8270</v>
    </nc>
  </rcc>
  <rcc rId="38288" sId="2">
    <nc r="E68">
      <v>28330</v>
    </nc>
  </rcc>
  <rcc rId="38289" sId="2">
    <nc r="E69">
      <v>56500</v>
    </nc>
  </rcc>
  <rcc rId="38290" sId="2">
    <nc r="E70">
      <v>88500</v>
    </nc>
  </rcc>
  <rcc rId="38291" sId="2">
    <nc r="E71">
      <v>37530</v>
    </nc>
  </rcc>
  <rcc rId="38292" sId="2">
    <nc r="E72">
      <v>7055</v>
    </nc>
  </rcc>
  <rcc rId="38293" sId="2">
    <nc r="E73">
      <v>59485</v>
    </nc>
  </rcc>
  <rcc rId="38294" sId="2">
    <nc r="E74">
      <v>10035</v>
    </nc>
  </rcc>
  <rcc rId="38295" sId="2">
    <nc r="E75">
      <v>275</v>
    </nc>
  </rcc>
  <rcc rId="38296" sId="2">
    <nc r="E76">
      <v>27130</v>
    </nc>
  </rcc>
  <rcc rId="38297" sId="2">
    <nc r="E77">
      <v>20350</v>
    </nc>
  </rcc>
  <rcc rId="38298" sId="2">
    <nc r="E78">
      <v>38530</v>
    </nc>
  </rcc>
  <rcc rId="38299" sId="2">
    <nc r="E79">
      <v>8445</v>
    </nc>
  </rcc>
  <rcc rId="38300" sId="2">
    <nc r="E80">
      <v>29020</v>
    </nc>
  </rcc>
  <rcc rId="38301" sId="2">
    <nc r="E81">
      <v>11430</v>
    </nc>
  </rcc>
  <rcc rId="38302" sId="2">
    <nc r="E82">
      <v>260</v>
    </nc>
  </rcc>
  <rcc rId="38303" sId="2">
    <nc r="E83">
      <v>8020</v>
    </nc>
  </rcc>
  <rcc rId="38304" sId="2">
    <nc r="E84">
      <v>13475</v>
    </nc>
  </rcc>
  <rcc rId="38305" sId="2">
    <nc r="E85">
      <v>10070</v>
    </nc>
  </rcc>
  <rcc rId="38306" sId="2">
    <nc r="E86">
      <v>39180</v>
    </nc>
  </rcc>
  <rcc rId="38307" sId="2">
    <nc r="E87">
      <v>36160</v>
    </nc>
  </rcc>
  <rcc rId="38308" sId="2">
    <nc r="E88">
      <v>19540</v>
    </nc>
  </rcc>
  <rcc rId="38309" sId="2">
    <nc r="E89">
      <v>68915</v>
    </nc>
  </rcc>
  <rcc rId="38310" sId="2">
    <nc r="E90">
      <v>61945</v>
    </nc>
  </rcc>
  <rcc rId="38311" sId="2">
    <nc r="E91">
      <v>14940</v>
    </nc>
  </rcc>
  <rcc rId="38312" sId="2">
    <nc r="E92">
      <v>12980</v>
    </nc>
  </rcc>
  <rcc rId="38313" sId="2">
    <nc r="E93">
      <v>740</v>
    </nc>
  </rcc>
  <rcc rId="38314" sId="2">
    <nc r="E94">
      <v>38370</v>
    </nc>
  </rcc>
  <rcc rId="38315" sId="2">
    <nc r="E95">
      <v>15350</v>
    </nc>
  </rcc>
  <rcc rId="38316" sId="2">
    <nc r="E96">
      <v>42390</v>
    </nc>
  </rcc>
  <rcc rId="38317" sId="2">
    <nc r="E97">
      <v>25730</v>
    </nc>
  </rcc>
  <rcc rId="38318" sId="2">
    <nc r="E98">
      <v>12090</v>
    </nc>
  </rcc>
  <rcc rId="38319" sId="2">
    <nc r="E99">
      <v>13120</v>
    </nc>
  </rcc>
  <rcc rId="38320" sId="2">
    <nc r="E100">
      <v>5330</v>
    </nc>
  </rcc>
  <rcc rId="38321" sId="2">
    <nc r="E101">
      <v>15110</v>
    </nc>
  </rcc>
  <rcc rId="38322" sId="2">
    <nc r="E102">
      <v>53790</v>
    </nc>
  </rcc>
  <rcc rId="38323" sId="2">
    <nc r="E103">
      <v>6755</v>
    </nc>
  </rcc>
  <rcc rId="38324" sId="2">
    <nc r="E104">
      <v>23575</v>
    </nc>
  </rcc>
  <rcc rId="38325" sId="2">
    <nc r="E105">
      <v>21260</v>
    </nc>
  </rcc>
  <rcc rId="38326" sId="2">
    <nc r="E106">
      <v>94735</v>
    </nc>
  </rcc>
  <rcc rId="38327" sId="2">
    <nc r="E107">
      <v>11055</v>
    </nc>
  </rcc>
  <rcc rId="38328" sId="2">
    <nc r="E108">
      <v>31435</v>
    </nc>
  </rcc>
  <rcc rId="38329" sId="2">
    <nc r="E109">
      <v>23235</v>
    </nc>
  </rcc>
  <rcc rId="38330" sId="2">
    <nc r="E110">
      <v>12245</v>
    </nc>
  </rcc>
  <rcc rId="38331" sId="2">
    <nc r="E111">
      <v>24930</v>
    </nc>
  </rcc>
  <rcc rId="38332" sId="2">
    <nc r="E112">
      <v>17475</v>
    </nc>
  </rcc>
  <rcc rId="38333" sId="2">
    <nc r="E113">
      <v>57915</v>
    </nc>
  </rcc>
  <rcc rId="38334" sId="2">
    <nc r="E114">
      <v>16520</v>
    </nc>
  </rcc>
  <rcc rId="38335" sId="2">
    <nc r="E115">
      <v>49740</v>
    </nc>
  </rcc>
  <rcc rId="38336" sId="2">
    <nc r="E116">
      <v>21335</v>
    </nc>
  </rcc>
  <rcc rId="38337" sId="2">
    <nc r="E117">
      <v>8920</v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38" sId="5">
    <nc r="E6">
      <v>15000</v>
    </nc>
  </rcc>
  <rcc rId="38339" sId="5">
    <nc r="E7">
      <v>5925</v>
    </nc>
  </rcc>
  <rcc rId="38340" sId="5">
    <nc r="E8">
      <v>18960</v>
    </nc>
  </rcc>
  <rcc rId="38341" sId="5">
    <nc r="E9">
      <v>12480</v>
    </nc>
  </rcc>
  <rcc rId="38342" sId="5">
    <nc r="E10">
      <v>22070</v>
    </nc>
  </rcc>
  <rcc rId="38343" sId="5">
    <nc r="E11">
      <v>45875</v>
    </nc>
  </rcc>
  <rcc rId="38344" sId="5">
    <nc r="E12">
      <v>22330</v>
    </nc>
  </rcc>
  <rcc rId="38345" sId="5">
    <nc r="E13">
      <v>14480</v>
    </nc>
  </rcc>
  <rcc rId="38346" sId="5">
    <nc r="E14">
      <v>160</v>
    </nc>
  </rcc>
  <rcc rId="38347" sId="5">
    <nc r="E15">
      <v>20290</v>
    </nc>
  </rcc>
  <rcc rId="38348" sId="5">
    <nc r="E16">
      <v>7810</v>
    </nc>
  </rcc>
  <rcc rId="38349" sId="5">
    <nc r="E17">
      <v>33600</v>
    </nc>
  </rcc>
  <rcc rId="38350" sId="5">
    <nc r="E18">
      <v>19810</v>
    </nc>
  </rcc>
  <rcc rId="38351" sId="5">
    <nc r="E19">
      <v>15030</v>
    </nc>
  </rcc>
  <rcc rId="38352" sId="5">
    <nc r="E20">
      <v>56595</v>
    </nc>
  </rcc>
  <rcc rId="38353" sId="5">
    <nc r="E21">
      <v>71465</v>
    </nc>
  </rcc>
  <rcc rId="38354" sId="5">
    <nc r="E22">
      <v>55830</v>
    </nc>
  </rcc>
  <rcc rId="38355" sId="5">
    <nc r="E23">
      <v>12550</v>
    </nc>
  </rcc>
  <rcc rId="38356" sId="5">
    <nc r="E24">
      <v>8850</v>
    </nc>
  </rcc>
  <rcc rId="38357" sId="5">
    <nc r="E25">
      <v>14560</v>
    </nc>
  </rcc>
  <rcc rId="38358" sId="5">
    <nc r="E26">
      <v>9595</v>
    </nc>
  </rcc>
  <rcc rId="38359" sId="5">
    <nc r="E27">
      <v>5700</v>
    </nc>
  </rcc>
  <rcc rId="38360" sId="5">
    <nc r="E28">
      <v>7500</v>
    </nc>
  </rcc>
  <rcc rId="38361" sId="5">
    <nc r="E29">
      <v>24825</v>
    </nc>
  </rcc>
  <rcc rId="38362" sId="5">
    <nc r="E30">
      <v>63675</v>
    </nc>
  </rcc>
  <rcc rId="38363" sId="5">
    <nc r="E31">
      <v>21430</v>
    </nc>
  </rcc>
  <rcc rId="38364" sId="5">
    <nc r="E32">
      <v>19805</v>
    </nc>
  </rcc>
  <rcc rId="38365" sId="5">
    <nc r="E33">
      <v>56145</v>
    </nc>
  </rcc>
  <rcc rId="38366" sId="5">
    <nc r="E34">
      <v>14515</v>
    </nc>
  </rcc>
  <rcc rId="38367" sId="5">
    <nc r="E35">
      <v>11295</v>
    </nc>
  </rcc>
  <rcc rId="38368" sId="5">
    <nc r="E36">
      <v>71460</v>
    </nc>
  </rcc>
  <rcc rId="38369" sId="5">
    <nc r="E37">
      <v>28610</v>
    </nc>
  </rcc>
  <rcc rId="38370" sId="5">
    <nc r="E38">
      <v>94250</v>
    </nc>
  </rcc>
  <rcc rId="38371" sId="5">
    <nc r="E39">
      <v>13380</v>
    </nc>
  </rcc>
  <rcc rId="38372" sId="5">
    <nc r="E40">
      <v>66080</v>
    </nc>
  </rcc>
  <rcc rId="38373" sId="5">
    <nc r="E41">
      <v>20365</v>
    </nc>
  </rcc>
  <rcc rId="38374" sId="5">
    <nc r="E42">
      <v>109675</v>
    </nc>
  </rcc>
  <rcc rId="38375" sId="5">
    <nc r="E43">
      <v>15310</v>
    </nc>
  </rcc>
  <rcc rId="38376" sId="5">
    <nc r="E44">
      <v>23725</v>
    </nc>
  </rcc>
  <rcc rId="38377" sId="5">
    <nc r="E45">
      <v>21300</v>
    </nc>
  </rcc>
  <rcc rId="38378" sId="5">
    <nc r="E46">
      <v>1050</v>
    </nc>
  </rcc>
  <rcc rId="38379" sId="5">
    <nc r="E47">
      <v>13235</v>
    </nc>
  </rcc>
  <rcc rId="38380" sId="5">
    <nc r="E48">
      <v>26400</v>
    </nc>
  </rcc>
  <rcc rId="38381" sId="5">
    <nc r="E49">
      <v>35935</v>
    </nc>
  </rcc>
  <rcc rId="38382" sId="5">
    <nc r="E50">
      <v>20950</v>
    </nc>
  </rcc>
  <rcc rId="38383" sId="5">
    <nc r="E51">
      <v>3730</v>
    </nc>
  </rcc>
  <rcc rId="38384" sId="5">
    <nc r="E52">
      <v>23670</v>
    </nc>
  </rcc>
  <rcc rId="38385" sId="5">
    <nc r="E53">
      <v>37135</v>
    </nc>
  </rcc>
  <rcc rId="38386" sId="5">
    <nc r="E54">
      <v>44470</v>
    </nc>
  </rcc>
  <rcc rId="38387" sId="5">
    <nc r="E55">
      <v>10045</v>
    </nc>
  </rcc>
  <rcc rId="38388" sId="5">
    <nc r="E56">
      <v>269590</v>
    </nc>
  </rcc>
  <rcc rId="38389" sId="5">
    <nc r="E57">
      <v>33585</v>
    </nc>
  </rcc>
  <rcc rId="38390" sId="5">
    <nc r="E58">
      <v>11345</v>
    </nc>
  </rcc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91" sId="5">
    <nc r="E61">
      <v>4415</v>
    </nc>
  </rcc>
  <rcc rId="38392" sId="5">
    <nc r="E62">
      <v>9525</v>
    </nc>
  </rcc>
  <rcc rId="38393" sId="5">
    <nc r="E63">
      <v>2455</v>
    </nc>
  </rcc>
  <rcc rId="38394" sId="5">
    <nc r="E64">
      <v>20920</v>
    </nc>
  </rcc>
  <rcc rId="38395" sId="5">
    <nc r="E65">
      <v>7630</v>
    </nc>
  </rcc>
  <rcc rId="38396" sId="5">
    <nc r="E66">
      <v>24680</v>
    </nc>
  </rcc>
  <rcc rId="38397" sId="5">
    <nc r="E67">
      <v>34300</v>
    </nc>
  </rcc>
  <rcc rId="38398" sId="5">
    <nc r="E68">
      <v>6475</v>
    </nc>
  </rcc>
  <rcc rId="38399" sId="5">
    <nc r="E69">
      <v>740</v>
    </nc>
  </rcc>
  <rcc rId="38400" sId="5">
    <nc r="E70">
      <v>20855</v>
    </nc>
  </rcc>
  <rcc rId="38401" sId="5">
    <nc r="E71">
      <v>37375</v>
    </nc>
  </rcc>
  <rcc rId="38402" sId="5">
    <nc r="E72">
      <v>34420</v>
    </nc>
  </rcc>
  <rcc rId="38403" sId="5">
    <nc r="E73">
      <v>4175</v>
    </nc>
  </rcc>
  <rcc rId="38404" sId="5">
    <nc r="E74">
      <v>9010</v>
    </nc>
  </rcc>
  <rcc rId="38405" sId="5">
    <nc r="E75">
      <v>6000</v>
    </nc>
  </rcc>
  <rcc rId="38406" sId="5">
    <nc r="E76">
      <v>62680</v>
    </nc>
  </rcc>
  <rcc rId="38407" sId="5">
    <nc r="E77">
      <v>13280</v>
    </nc>
  </rcc>
  <rcc rId="38408" sId="5">
    <nc r="E78">
      <v>12720</v>
    </nc>
  </rcc>
  <rcc rId="38409" sId="5">
    <nc r="E79">
      <v>10540</v>
    </nc>
  </rcc>
  <rcc rId="38410" sId="5">
    <nc r="E80">
      <v>8930</v>
    </nc>
  </rcc>
  <rcc rId="38411" sId="5">
    <nc r="E81">
      <v>11175</v>
    </nc>
  </rcc>
  <rcc rId="38412" sId="5">
    <nc r="E82">
      <v>2515</v>
    </nc>
  </rcc>
  <rcc rId="38413" sId="5">
    <nc r="E83">
      <v>16150</v>
    </nc>
  </rcc>
  <rcc rId="38414" sId="5">
    <nc r="E84">
      <v>245</v>
    </nc>
  </rcc>
  <rcc rId="38415" sId="5">
    <nc r="E85">
      <v>26165</v>
    </nc>
  </rcc>
  <rcc rId="38416" sId="5">
    <nc r="E86">
      <v>27680</v>
    </nc>
  </rcc>
  <rcc rId="38417" sId="5">
    <nc r="E87">
      <v>9145</v>
    </nc>
  </rcc>
  <rcc rId="38418" sId="5">
    <nc r="E88">
      <v>3160</v>
    </nc>
  </rcc>
  <rcc rId="38419" sId="5">
    <nc r="E89">
      <v>44700</v>
    </nc>
  </rcc>
  <rcc rId="38420" sId="5">
    <nc r="E90">
      <v>27790</v>
    </nc>
  </rcc>
  <rcc rId="38421" sId="5">
    <nc r="E91">
      <v>70845</v>
    </nc>
  </rcc>
  <rcc rId="38422" sId="5">
    <nc r="E92">
      <v>42190</v>
    </nc>
  </rcc>
  <rcc rId="38423" sId="5">
    <nc r="E93">
      <v>315</v>
    </nc>
  </rcc>
  <rcc rId="38424" sId="5">
    <nc r="E94">
      <v>3520</v>
    </nc>
  </rcc>
  <rcc rId="38425" sId="5">
    <nc r="E95">
      <v>22700</v>
    </nc>
  </rcc>
  <rcc rId="38426" sId="5">
    <nc r="E96">
      <v>9760</v>
    </nc>
  </rcc>
  <rcc rId="38427" sId="5">
    <nc r="E97">
      <v>35960</v>
    </nc>
  </rcc>
  <rcc rId="38428" sId="5">
    <nc r="E98">
      <v>9085</v>
    </nc>
  </rcc>
  <rcc rId="38429" sId="5">
    <nc r="E99">
      <v>49370</v>
    </nc>
  </rcc>
  <rcc rId="38430" sId="5">
    <nc r="E100">
      <v>32250</v>
    </nc>
  </rcc>
  <rcc rId="38431" sId="5">
    <nc r="E101">
      <v>34850</v>
    </nc>
  </rcc>
  <rcc rId="38432" sId="5">
    <nc r="E102">
      <v>19365</v>
    </nc>
  </rcc>
  <rcc rId="38433" sId="5">
    <nc r="E103">
      <v>15920</v>
    </nc>
  </rcc>
  <rcc rId="38434" sId="5">
    <nc r="E104">
      <v>24630</v>
    </nc>
  </rcc>
  <rcc rId="38435" sId="5">
    <nc r="E105">
      <v>5260</v>
    </nc>
  </rcc>
  <rcc rId="38436" sId="5">
    <nc r="E106">
      <v>10405</v>
    </nc>
  </rcc>
  <rcc rId="38437" sId="5">
    <nc r="E107">
      <v>5480</v>
    </nc>
  </rcc>
  <rcc rId="38438" sId="5">
    <nc r="E108">
      <v>99830</v>
    </nc>
  </rcc>
  <rcc rId="38439" sId="5">
    <nc r="E109">
      <v>35400</v>
    </nc>
  </rcc>
  <rcc rId="38440" sId="5">
    <nc r="E110">
      <v>17625</v>
    </nc>
  </rcc>
  <rcc rId="38441" sId="5">
    <nc r="E111">
      <v>31110</v>
    </nc>
  </rcc>
  <rcc rId="38442" sId="5">
    <nc r="E112">
      <v>6490</v>
    </nc>
  </rcc>
  <rcc rId="38443" sId="5">
    <nc r="E113">
      <v>20045</v>
    </nc>
  </rcc>
  <rcc rId="38444" sId="5">
    <nc r="E114">
      <v>13445</v>
    </nc>
  </rcc>
  <rcc rId="38445" sId="5">
    <nc r="E115">
      <v>48880</v>
    </nc>
  </rcc>
  <rcc rId="38446" sId="5">
    <nc r="E116">
      <v>38130</v>
    </nc>
  </rcc>
  <rcc rId="38447" sId="5">
    <nc r="E117">
      <v>98495</v>
    </nc>
  </rcc>
  <rcc rId="38448" sId="5">
    <nc r="E118">
      <v>44150</v>
    </nc>
  </rcc>
  <rcc rId="38449" sId="5">
    <nc r="E119">
      <v>3760</v>
    </nc>
  </rcc>
  <rcc rId="38450" sId="5">
    <nc r="E120">
      <v>88845</v>
    </nc>
  </rcc>
  <rcc rId="38451" sId="5">
    <nc r="E122">
      <v>16445</v>
    </nc>
  </rcc>
  <rcc rId="38452" sId="5">
    <nc r="E123">
      <v>5730</v>
    </nc>
  </rcc>
  <rcc rId="38453" sId="5">
    <nc r="E124">
      <v>9525</v>
    </nc>
  </rcc>
  <rcc rId="38454" sId="5">
    <nc r="E125">
      <v>11255</v>
    </nc>
  </rcc>
  <rcc rId="38455" sId="5">
    <nc r="E126">
      <v>33375</v>
    </nc>
  </rcc>
  <rcc rId="38456" sId="5">
    <nc r="E127">
      <v>66025</v>
    </nc>
  </rcc>
  <rcc rId="38457" sId="5">
    <nc r="E128">
      <v>12700</v>
    </nc>
  </rcc>
  <rcc rId="38458" sId="5">
    <nc r="E129">
      <v>16980</v>
    </nc>
  </rcc>
  <rcc rId="38459" sId="5">
    <nc r="E130">
      <v>12540</v>
    </nc>
  </rcc>
  <rcc rId="38460" sId="5">
    <nc r="E131">
      <v>8965</v>
    </nc>
  </rcc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461" sId="5">
    <nc r="E132">
      <v>10330</v>
    </nc>
  </rcc>
  <rcc rId="38462" sId="5">
    <nc r="E133">
      <v>19930</v>
    </nc>
  </rcc>
  <rcc rId="38463" sId="5">
    <nc r="E134">
      <v>19850</v>
    </nc>
  </rcc>
  <rcc rId="38464" sId="5">
    <nc r="E135">
      <v>32890</v>
    </nc>
  </rcc>
  <rcc rId="38465" sId="5">
    <nc r="E136">
      <v>60885</v>
    </nc>
  </rcc>
  <rcc rId="38466" sId="5">
    <nc r="E137">
      <v>30730</v>
    </nc>
  </rcc>
  <rcc rId="38467" sId="5">
    <nc r="E138">
      <v>30960</v>
    </nc>
  </rcc>
  <rcc rId="38468" sId="5">
    <nc r="E139">
      <v>41945</v>
    </nc>
  </rcc>
  <rcc rId="38469" sId="5">
    <nc r="E140">
      <v>20385</v>
    </nc>
  </rcc>
  <rcc rId="38470" sId="5">
    <nc r="E141">
      <v>9835</v>
    </nc>
  </rcc>
  <rcc rId="38471" sId="5">
    <nc r="E142">
      <v>29515</v>
    </nc>
  </rcc>
  <rcc rId="38472" sId="5">
    <nc r="E143">
      <v>42660</v>
    </nc>
  </rcc>
  <rcc rId="38473" sId="5">
    <nc r="E144">
      <v>61020</v>
    </nc>
  </rcc>
  <rcc rId="38474" sId="5">
    <nc r="E145">
      <v>12190</v>
    </nc>
  </rcc>
  <rcc rId="38475" sId="5">
    <nc r="E146">
      <v>14320</v>
    </nc>
  </rcc>
  <rcc rId="38476" sId="5">
    <nc r="E147">
      <v>32450</v>
    </nc>
  </rcc>
  <rcc rId="38477" sId="5">
    <nc r="E148">
      <v>15250</v>
    </nc>
  </rcc>
  <rcc rId="38478" sId="5">
    <nc r="E149">
      <v>41155</v>
    </nc>
  </rcc>
  <rcc rId="38479" sId="5">
    <nc r="E150">
      <v>39730</v>
    </nc>
  </rcc>
  <rcc rId="38480" sId="5">
    <nc r="E151">
      <v>47345</v>
    </nc>
  </rcc>
  <rcc rId="38481" sId="5">
    <nc r="E152">
      <v>24500</v>
    </nc>
  </rcc>
  <rcc rId="38482" sId="5">
    <nc r="E153">
      <v>1405</v>
    </nc>
  </rcc>
  <rcc rId="38483" sId="5">
    <nc r="E154">
      <v>30030</v>
    </nc>
  </rcc>
  <rcc rId="38484" sId="5">
    <nc r="E155">
      <v>81490</v>
    </nc>
  </rcc>
  <rcc rId="38485" sId="5">
    <nc r="E156">
      <v>27080</v>
    </nc>
  </rcc>
  <rcc rId="38486" sId="5">
    <nc r="E157">
      <v>38590</v>
    </nc>
  </rcc>
  <rcc rId="38487" sId="5">
    <nc r="E158">
      <v>6575</v>
    </nc>
  </rcc>
  <rcc rId="38488" sId="5">
    <nc r="E159">
      <v>8535</v>
    </nc>
  </rcc>
  <rcc rId="38489" sId="5">
    <nc r="E160">
      <v>17235</v>
    </nc>
  </rcc>
  <rcc rId="38490" sId="5">
    <nc r="E161">
      <v>92850</v>
    </nc>
  </rcc>
  <rcc rId="38491" sId="5">
    <nc r="E162">
      <v>77430</v>
    </nc>
  </rcc>
  <rcc rId="38492" sId="5">
    <nc r="E163">
      <v>22485</v>
    </nc>
  </rcc>
  <rcc rId="38493" sId="5">
    <nc r="E164">
      <v>46810</v>
    </nc>
  </rcc>
  <rcc rId="38494" sId="5">
    <nc r="E165">
      <v>615</v>
    </nc>
  </rcc>
  <rcc rId="38495" sId="5">
    <nc r="E166">
      <v>24650</v>
    </nc>
  </rcc>
  <rcc rId="38496" sId="5">
    <nc r="E167">
      <v>2130</v>
    </nc>
  </rcc>
  <rcc rId="38497" sId="5">
    <nc r="E168">
      <v>14210</v>
    </nc>
  </rcc>
  <rcc rId="38498" sId="5">
    <nc r="E169">
      <v>13820</v>
    </nc>
  </rcc>
  <rcc rId="38499" sId="5">
    <nc r="E170">
      <v>12120</v>
    </nc>
  </rcc>
  <rcc rId="38500" sId="5">
    <nc r="E171">
      <v>73000</v>
    </nc>
  </rcc>
  <rcc rId="38501" sId="5">
    <nc r="E172">
      <v>41665</v>
    </nc>
  </rcc>
  <rcc rId="38502" sId="5">
    <nc r="E173">
      <v>21300</v>
    </nc>
  </rcc>
  <rcc rId="38503" sId="5">
    <nc r="E174">
      <v>11360</v>
    </nc>
  </rcc>
  <rcc rId="38504" sId="5">
    <nc r="E175">
      <v>55850</v>
    </nc>
  </rcc>
  <rcc rId="38505" sId="5">
    <nc r="E176">
      <v>46085</v>
    </nc>
  </rcc>
  <rcc rId="38506" sId="5">
    <nc r="E177">
      <v>36600</v>
    </nc>
  </rcc>
  <rcc rId="38507" sId="5">
    <nc r="E178">
      <v>320</v>
    </nc>
  </rcc>
  <rcc rId="38508" sId="5">
    <nc r="E179">
      <v>51690</v>
    </nc>
  </rcc>
  <rcc rId="38509" sId="5">
    <nc r="E180">
      <v>40550</v>
    </nc>
  </rcc>
  <rcc rId="38510" sId="5">
    <nc r="E181">
      <v>11575</v>
    </nc>
  </rcc>
  <rcc rId="38511" sId="5">
    <nc r="E182">
      <v>10220</v>
    </nc>
  </rcc>
  <rcc rId="38512" sId="5">
    <nc r="E183">
      <v>32825</v>
    </nc>
  </rcc>
  <rcc rId="38513" sId="5">
    <nc r="E184">
      <v>25465</v>
    </nc>
  </rcc>
  <rcc rId="38514" sId="5">
    <nc r="E185">
      <v>11935</v>
    </nc>
  </rcc>
  <rcc rId="38515" sId="5">
    <nc r="E186">
      <v>20830</v>
    </nc>
  </rcc>
  <rcc rId="38516" sId="5">
    <nc r="E187">
      <v>41040</v>
    </nc>
  </rcc>
  <rcc rId="38517" sId="5">
    <nc r="E188">
      <v>14600</v>
    </nc>
  </rcc>
  <rcc rId="38518" sId="5">
    <nc r="E189">
      <v>127025</v>
    </nc>
  </rcc>
  <rcc rId="38519" sId="5">
    <nc r="E190">
      <v>9520</v>
    </nc>
  </rcc>
  <rcc rId="38520" sId="5">
    <nc r="E191">
      <v>28935</v>
    </nc>
  </rcc>
  <rcc rId="38521" sId="5">
    <nc r="E192">
      <v>36465</v>
    </nc>
  </rcc>
  <rcc rId="38522" sId="5">
    <nc r="E193">
      <v>28755</v>
    </nc>
  </rcc>
  <rcc rId="38523" sId="5">
    <nc r="E194">
      <v>10225</v>
    </nc>
  </rcc>
  <rcc rId="38524" sId="5">
    <nc r="E195">
      <v>11115</v>
    </nc>
  </rcc>
  <rcc rId="38525" sId="5">
    <nc r="E196">
      <v>27180</v>
    </nc>
  </rcc>
  <rcc rId="38526" sId="5">
    <nc r="E197">
      <v>10480</v>
    </nc>
  </rcc>
  <rcc rId="38527" sId="5">
    <nc r="E198">
      <v>19115</v>
    </nc>
  </rcc>
  <rcc rId="38528" sId="5">
    <nc r="E199">
      <v>16640</v>
    </nc>
  </rcc>
  <rcc rId="38529" sId="5">
    <nc r="E200">
      <v>23010</v>
    </nc>
  </rcc>
  <rcc rId="38530" sId="5">
    <nc r="E201">
      <v>17450</v>
    </nc>
  </rcc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531" sId="13" numFmtId="4">
    <oc r="D5">
      <v>5769.19</v>
    </oc>
    <nc r="D5">
      <v>6311.86</v>
    </nc>
  </rcc>
  <rcc rId="38532" sId="13" numFmtId="4">
    <oc r="D8">
      <v>296008</v>
    </oc>
    <nc r="D8">
      <v>300196</v>
    </nc>
  </rcc>
  <rcc rId="38533" sId="13">
    <oc r="E5">
      <f>265.01+19</f>
    </oc>
    <nc r="E5">
      <f>303.24+21.74</f>
    </nc>
  </rcc>
  <rcc rId="38534" sId="13">
    <oc r="G5">
      <v>279.92</v>
    </oc>
    <nc r="G5">
      <v>139.97999999999999</v>
    </nc>
  </rcc>
  <rcc rId="38535" sId="13">
    <oc r="E7">
      <f>1646-F7</f>
    </oc>
    <nc r="E7">
      <f>1598-F7</f>
    </nc>
  </rcc>
  <rcc rId="38536" sId="13">
    <oc r="F7">
      <f>163*3.23</f>
    </oc>
    <nc r="F7">
      <f>161*3.23</f>
    </nc>
  </rcc>
  <rcc rId="38537" sId="13">
    <oc r="F8">
      <f>163*4.33</f>
    </oc>
    <nc r="F8">
      <f>161*4.33</f>
    </nc>
  </rcc>
  <rcc rId="38538" sId="13" numFmtId="4">
    <oc r="E8">
      <v>2199</v>
    </oc>
    <nc r="E8">
      <v>2014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2" sqref="J20" start="0" length="0">
    <dxf>
      <numFmt numFmtId="167" formatCode="_-* #,##0_р_._-;\-* #,##0_р_._-;_-* &quot;-&quot;??_р_._-;_-@_-"/>
    </dxf>
  </rfmt>
  <rcc rId="38552" sId="13">
    <oc r="E10">
      <f>120040-F10-G10</f>
    </oc>
    <nc r="E10">
      <f>('Норматив ээ'!H19+'Норматив ээ'!H21)-F10-G10</f>
    </nc>
  </rcc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566" sId="13" numFmtId="4">
    <oc r="E8">
      <v>2014</v>
    </oc>
    <nc r="E8">
      <f>2014-198</f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C89967A4-B011-4AE3-A120-84FAEC8E95DA}" name="Ольга" id="-642882811" dateTime="2023-06-28T08:49:19"/>
  <userInfo guid="{5E3EFDD4-DC8C-46AE-AF92-BE9B7C6F9809}" name="HP" id="-811999274" dateTime="2023-07-24T08:09:44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4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comments" Target="../comments6.xml"/><Relationship Id="rId5" Type="http://schemas.openxmlformats.org/officeDocument/2006/relationships/vmlDrawing" Target="../drawings/vmlDrawing6.vml"/><Relationship Id="rId4" Type="http://schemas.openxmlformats.org/officeDocument/2006/relationships/printerSettings" Target="../printerSettings/printerSettings4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comments" Target="../comments7.xml"/><Relationship Id="rId5" Type="http://schemas.openxmlformats.org/officeDocument/2006/relationships/vmlDrawing" Target="../drawings/vmlDrawing7.vml"/><Relationship Id="rId4" Type="http://schemas.openxmlformats.org/officeDocument/2006/relationships/printerSettings" Target="../printerSettings/printerSettings5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view="pageBreakPreview" zoomScale="120" zoomScaleSheetLayoutView="120" workbookViewId="0">
      <selection activeCell="D48" sqref="D48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802" t="s">
        <v>1009</v>
      </c>
      <c r="B1" s="802"/>
      <c r="C1" s="802"/>
      <c r="D1" s="802"/>
      <c r="E1" s="802"/>
      <c r="F1" s="802"/>
      <c r="G1" s="802"/>
    </row>
    <row r="2" spans="1:8" ht="15" x14ac:dyDescent="0.2">
      <c r="A2" s="803" t="s">
        <v>2033</v>
      </c>
      <c r="B2" s="803"/>
      <c r="C2" s="803"/>
      <c r="D2" s="803"/>
      <c r="E2" s="803"/>
      <c r="F2" s="803"/>
      <c r="G2" s="803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793" t="s">
        <v>0</v>
      </c>
      <c r="B4" s="804" t="s">
        <v>1</v>
      </c>
      <c r="C4" s="804" t="s">
        <v>2</v>
      </c>
      <c r="D4" s="804"/>
      <c r="E4" s="780" t="s">
        <v>3</v>
      </c>
      <c r="F4" s="780" t="s">
        <v>4</v>
      </c>
      <c r="G4" s="804" t="s">
        <v>5</v>
      </c>
    </row>
    <row r="5" spans="1:8" ht="13.5" thickBot="1" x14ac:dyDescent="0.25">
      <c r="A5" s="781"/>
      <c r="B5" s="804"/>
      <c r="C5" s="804"/>
      <c r="D5" s="804"/>
      <c r="E5" s="781"/>
      <c r="F5" s="781"/>
      <c r="G5" s="804"/>
    </row>
    <row r="6" spans="1:8" ht="13.5" thickBot="1" x14ac:dyDescent="0.25">
      <c r="A6" s="782"/>
      <c r="B6" s="804"/>
      <c r="C6" s="5" t="s">
        <v>6</v>
      </c>
      <c r="D6" s="6" t="s">
        <v>7</v>
      </c>
      <c r="E6" s="782"/>
      <c r="F6" s="782"/>
      <c r="G6" s="804"/>
    </row>
    <row r="7" spans="1:8" ht="18" customHeight="1" thickBot="1" x14ac:dyDescent="0.25">
      <c r="A7" s="790" t="s">
        <v>1545</v>
      </c>
      <c r="B7" s="791"/>
      <c r="C7" s="791"/>
      <c r="D7" s="792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7378</v>
      </c>
      <c r="D8" s="21">
        <v>7435</v>
      </c>
      <c r="E8" s="154">
        <f>D8-C8</f>
        <v>57</v>
      </c>
      <c r="F8" s="21">
        <v>15</v>
      </c>
      <c r="G8" s="22">
        <f>E8*F8</f>
        <v>855</v>
      </c>
      <c r="H8" s="8"/>
    </row>
    <row r="9" spans="1:8" ht="64.5" thickBot="1" x14ac:dyDescent="0.25">
      <c r="A9" s="9" t="s">
        <v>9</v>
      </c>
      <c r="B9" s="21">
        <v>29993299</v>
      </c>
      <c r="C9" s="22">
        <v>3162</v>
      </c>
      <c r="D9" s="22">
        <v>3195</v>
      </c>
      <c r="E9" s="154">
        <f>D9-C9</f>
        <v>33</v>
      </c>
      <c r="F9" s="22">
        <v>60</v>
      </c>
      <c r="G9" s="22">
        <f>E9*F9</f>
        <v>1980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15545</v>
      </c>
      <c r="D10" s="21">
        <v>15730</v>
      </c>
      <c r="E10" s="154">
        <f>D10-C10</f>
        <v>185</v>
      </c>
      <c r="F10" s="21">
        <v>40</v>
      </c>
      <c r="G10" s="22">
        <f>E10*F10</f>
        <v>7400</v>
      </c>
    </row>
    <row r="11" spans="1:8" ht="15" customHeight="1" thickBot="1" x14ac:dyDescent="0.25">
      <c r="A11" s="11" t="s">
        <v>11</v>
      </c>
      <c r="B11" s="25">
        <v>29993506</v>
      </c>
      <c r="C11" s="21">
        <v>20666</v>
      </c>
      <c r="D11" s="21">
        <v>20969</v>
      </c>
      <c r="E11" s="154">
        <f>D11-C11</f>
        <v>303</v>
      </c>
      <c r="F11" s="21">
        <v>60</v>
      </c>
      <c r="G11" s="22">
        <f>E11*F11</f>
        <v>18180</v>
      </c>
    </row>
    <row r="12" spans="1:8" ht="18" customHeight="1" thickBot="1" x14ac:dyDescent="0.25">
      <c r="A12" s="513" t="s">
        <v>1546</v>
      </c>
      <c r="B12" s="514"/>
      <c r="C12" s="179"/>
      <c r="D12" s="179"/>
      <c r="E12" s="154"/>
      <c r="F12" s="186"/>
      <c r="G12" s="12">
        <f>SUM(G8:G11)</f>
        <v>28415</v>
      </c>
    </row>
    <row r="13" spans="1:8" ht="42.75" customHeight="1" thickBot="1" x14ac:dyDescent="0.25">
      <c r="A13" s="7" t="s">
        <v>8</v>
      </c>
      <c r="B13" s="21">
        <v>29993434</v>
      </c>
      <c r="C13" s="20">
        <v>7284</v>
      </c>
      <c r="D13" s="20">
        <v>7359</v>
      </c>
      <c r="E13" s="154">
        <f t="shared" ref="E13:E16" si="0">D13-C13</f>
        <v>75</v>
      </c>
      <c r="F13" s="21">
        <v>10</v>
      </c>
      <c r="G13" s="22">
        <f t="shared" ref="G13:G16" si="1">E13*F13</f>
        <v>750</v>
      </c>
      <c r="H13" s="10"/>
    </row>
    <row r="14" spans="1:8" ht="53.25" customHeight="1" thickBot="1" x14ac:dyDescent="0.25">
      <c r="A14" s="9" t="s">
        <v>12</v>
      </c>
      <c r="B14" s="21">
        <v>29993175</v>
      </c>
      <c r="C14" s="21">
        <v>5401</v>
      </c>
      <c r="D14" s="21">
        <v>5456</v>
      </c>
      <c r="E14" s="154">
        <f t="shared" si="0"/>
        <v>55</v>
      </c>
      <c r="F14" s="21">
        <v>15</v>
      </c>
      <c r="G14" s="22">
        <f t="shared" si="1"/>
        <v>825</v>
      </c>
      <c r="H14" s="10"/>
    </row>
    <row r="15" spans="1:8" ht="15" customHeight="1" thickBot="1" x14ac:dyDescent="0.25">
      <c r="A15" s="9" t="s">
        <v>10</v>
      </c>
      <c r="B15" s="21">
        <v>29993086</v>
      </c>
      <c r="C15" s="21">
        <v>4675</v>
      </c>
      <c r="D15" s="21">
        <v>4743</v>
      </c>
      <c r="E15" s="154">
        <f t="shared" si="0"/>
        <v>68</v>
      </c>
      <c r="F15" s="21">
        <v>40</v>
      </c>
      <c r="G15" s="22">
        <f t="shared" si="1"/>
        <v>2720</v>
      </c>
      <c r="H15" s="10"/>
    </row>
    <row r="16" spans="1:8" ht="15" customHeight="1" thickBot="1" x14ac:dyDescent="0.25">
      <c r="A16" s="11" t="s">
        <v>11</v>
      </c>
      <c r="B16" s="25">
        <v>29993400</v>
      </c>
      <c r="C16" s="21">
        <v>8286</v>
      </c>
      <c r="D16" s="21">
        <v>8394</v>
      </c>
      <c r="E16" s="154">
        <f t="shared" si="0"/>
        <v>108</v>
      </c>
      <c r="F16" s="21">
        <v>30</v>
      </c>
      <c r="G16" s="22">
        <f t="shared" si="1"/>
        <v>3240</v>
      </c>
      <c r="H16" s="10"/>
    </row>
    <row r="17" spans="1:8" ht="18" customHeight="1" thickBot="1" x14ac:dyDescent="0.25">
      <c r="A17" s="797" t="s">
        <v>1547</v>
      </c>
      <c r="B17" s="798"/>
      <c r="C17" s="798"/>
      <c r="D17" s="801"/>
      <c r="E17" s="154"/>
      <c r="G17" s="16">
        <f>SUM(G13:G16)</f>
        <v>7535</v>
      </c>
    </row>
    <row r="18" spans="1:8" ht="39" customHeight="1" thickBot="1" x14ac:dyDescent="0.25">
      <c r="A18" s="7" t="s">
        <v>8</v>
      </c>
      <c r="B18" s="21">
        <v>29993452</v>
      </c>
      <c r="C18" s="21">
        <v>12573</v>
      </c>
      <c r="D18" s="21">
        <v>12682</v>
      </c>
      <c r="E18" s="154">
        <f t="shared" ref="E18:E21" si="2">D18-C18</f>
        <v>109</v>
      </c>
      <c r="F18" s="21">
        <v>10</v>
      </c>
      <c r="G18" s="22">
        <f t="shared" ref="G18:G21" si="3">E18*F18</f>
        <v>1090</v>
      </c>
      <c r="H18" s="10"/>
    </row>
    <row r="19" spans="1:8" ht="54" customHeight="1" thickBot="1" x14ac:dyDescent="0.25">
      <c r="A19" s="9" t="s">
        <v>13</v>
      </c>
      <c r="B19" s="21">
        <v>29993531</v>
      </c>
      <c r="C19" s="21">
        <v>3507</v>
      </c>
      <c r="D19" s="21">
        <v>3539</v>
      </c>
      <c r="E19" s="154">
        <f t="shared" si="2"/>
        <v>32</v>
      </c>
      <c r="F19" s="22">
        <v>15</v>
      </c>
      <c r="G19" s="22">
        <f t="shared" si="3"/>
        <v>480</v>
      </c>
      <c r="H19" s="10"/>
    </row>
    <row r="20" spans="1:8" ht="17.25" customHeight="1" thickBot="1" x14ac:dyDescent="0.25">
      <c r="A20" s="9" t="s">
        <v>14</v>
      </c>
      <c r="B20" s="21">
        <v>29993455</v>
      </c>
      <c r="C20" s="20">
        <v>11236</v>
      </c>
      <c r="D20" s="20">
        <v>11398</v>
      </c>
      <c r="E20" s="154">
        <f t="shared" si="2"/>
        <v>162</v>
      </c>
      <c r="F20" s="21">
        <v>40</v>
      </c>
      <c r="G20" s="22">
        <f t="shared" si="3"/>
        <v>6480</v>
      </c>
      <c r="H20" s="10"/>
    </row>
    <row r="21" spans="1:8" ht="16.5" customHeight="1" thickBot="1" x14ac:dyDescent="0.25">
      <c r="A21" s="9" t="s">
        <v>15</v>
      </c>
      <c r="B21" s="25">
        <v>29993405</v>
      </c>
      <c r="C21" s="22">
        <v>13798</v>
      </c>
      <c r="D21" s="22">
        <v>13966</v>
      </c>
      <c r="E21" s="154">
        <f t="shared" si="2"/>
        <v>168</v>
      </c>
      <c r="F21" s="21">
        <v>30</v>
      </c>
      <c r="G21" s="22">
        <f t="shared" si="3"/>
        <v>5040</v>
      </c>
      <c r="H21" s="10"/>
    </row>
    <row r="22" spans="1:8" ht="13.5" thickBot="1" x14ac:dyDescent="0.25">
      <c r="A22" s="796"/>
      <c r="B22" s="796"/>
      <c r="C22" s="796"/>
      <c r="D22" s="796"/>
      <c r="E22" s="796"/>
      <c r="F22" s="5" t="s">
        <v>16</v>
      </c>
      <c r="G22" s="16">
        <f>SUM(G18:G21)</f>
        <v>13090</v>
      </c>
    </row>
    <row r="23" spans="1:8" ht="13.5" thickBot="1" x14ac:dyDescent="0.25">
      <c r="C23" s="17"/>
      <c r="D23" s="17"/>
      <c r="F23" s="5" t="s">
        <v>17</v>
      </c>
      <c r="G23" s="346">
        <f>G22+G17+G12</f>
        <v>49040</v>
      </c>
      <c r="H23" s="10"/>
    </row>
    <row r="24" spans="1:8" x14ac:dyDescent="0.2">
      <c r="C24" s="17"/>
      <c r="D24" s="17"/>
      <c r="G24" s="134"/>
      <c r="H24" s="10"/>
    </row>
    <row r="25" spans="1:8" ht="13.5" thickBot="1" x14ac:dyDescent="0.25">
      <c r="A25" s="1"/>
      <c r="B25" s="2"/>
      <c r="G25" s="2"/>
    </row>
    <row r="26" spans="1:8" ht="12.75" customHeight="1" x14ac:dyDescent="0.2">
      <c r="A26" s="793" t="s">
        <v>0</v>
      </c>
      <c r="B26" s="780" t="s">
        <v>1</v>
      </c>
      <c r="C26" s="783" t="s">
        <v>2</v>
      </c>
      <c r="D26" s="784"/>
      <c r="E26" s="780" t="s">
        <v>3</v>
      </c>
      <c r="F26" s="780" t="s">
        <v>4</v>
      </c>
      <c r="G26" s="780" t="s">
        <v>5</v>
      </c>
    </row>
    <row r="27" spans="1:8" ht="13.5" thickBot="1" x14ac:dyDescent="0.25">
      <c r="A27" s="794"/>
      <c r="B27" s="781"/>
      <c r="C27" s="785"/>
      <c r="D27" s="786"/>
      <c r="E27" s="781"/>
      <c r="F27" s="781"/>
      <c r="G27" s="781"/>
    </row>
    <row r="28" spans="1:8" ht="13.5" thickBot="1" x14ac:dyDescent="0.25">
      <c r="A28" s="795"/>
      <c r="B28" s="782"/>
      <c r="C28" s="5" t="s">
        <v>6</v>
      </c>
      <c r="D28" s="6" t="s">
        <v>7</v>
      </c>
      <c r="E28" s="782"/>
      <c r="F28" s="782"/>
      <c r="G28" s="782"/>
    </row>
    <row r="29" spans="1:8" ht="25.5" customHeight="1" thickBot="1" x14ac:dyDescent="0.25">
      <c r="A29" s="799"/>
      <c r="B29" s="800"/>
      <c r="C29" s="800"/>
      <c r="D29" s="800"/>
      <c r="E29" s="142"/>
      <c r="G29" s="19"/>
    </row>
    <row r="30" spans="1:8" ht="15" customHeight="1" thickBot="1" x14ac:dyDescent="0.25">
      <c r="A30" s="14" t="s">
        <v>18</v>
      </c>
      <c r="B30" s="14" t="s">
        <v>1446</v>
      </c>
      <c r="C30" s="20">
        <v>4425</v>
      </c>
      <c r="D30" s="20">
        <v>4478</v>
      </c>
      <c r="E30" s="21">
        <f>D30-C30</f>
        <v>53</v>
      </c>
      <c r="F30" s="14">
        <v>30</v>
      </c>
      <c r="G30" s="149">
        <f>E30*F30</f>
        <v>1590</v>
      </c>
      <c r="H30" s="10"/>
    </row>
    <row r="31" spans="1:8" ht="15" customHeight="1" thickBot="1" x14ac:dyDescent="0.25">
      <c r="A31" s="23" t="s">
        <v>19</v>
      </c>
      <c r="B31" s="21">
        <v>29993194</v>
      </c>
      <c r="C31" s="21">
        <v>4193</v>
      </c>
      <c r="D31" s="21">
        <v>4246</v>
      </c>
      <c r="E31" s="21">
        <f>D31-C31</f>
        <v>53</v>
      </c>
      <c r="F31" s="21">
        <v>30</v>
      </c>
      <c r="G31" s="22">
        <f>E31*F31</f>
        <v>1590</v>
      </c>
      <c r="H31" s="10"/>
    </row>
    <row r="32" spans="1:8" ht="15" customHeight="1" thickBot="1" x14ac:dyDescent="0.25">
      <c r="A32" s="24"/>
      <c r="B32" s="21"/>
      <c r="C32" s="25"/>
      <c r="D32" s="25"/>
      <c r="E32" s="21"/>
      <c r="F32" s="25"/>
      <c r="G32" s="22"/>
    </row>
    <row r="33" spans="1:8" ht="15" customHeight="1" thickBot="1" x14ac:dyDescent="0.25">
      <c r="A33" s="14" t="s">
        <v>20</v>
      </c>
      <c r="B33" s="26" t="s">
        <v>1447</v>
      </c>
      <c r="C33" s="25">
        <v>20469</v>
      </c>
      <c r="D33" s="25">
        <v>20894</v>
      </c>
      <c r="E33" s="21">
        <f>D33-C33</f>
        <v>425</v>
      </c>
      <c r="F33" s="21">
        <v>30</v>
      </c>
      <c r="G33" s="22">
        <f>E33*F33</f>
        <v>12750</v>
      </c>
      <c r="H33" s="10"/>
    </row>
    <row r="34" spans="1:8" ht="15" customHeight="1" thickBot="1" x14ac:dyDescent="0.25">
      <c r="A34" s="23" t="s">
        <v>21</v>
      </c>
      <c r="B34" s="14" t="s">
        <v>1448</v>
      </c>
      <c r="C34" s="158">
        <v>15270</v>
      </c>
      <c r="D34" s="158">
        <v>15539</v>
      </c>
      <c r="E34" s="21">
        <f>D34-C34</f>
        <v>269</v>
      </c>
      <c r="F34" s="21">
        <v>30</v>
      </c>
      <c r="G34" s="22">
        <f>E34*F34</f>
        <v>8070</v>
      </c>
      <c r="H34" s="10"/>
    </row>
    <row r="35" spans="1:8" ht="16.5" customHeight="1" thickBot="1" x14ac:dyDescent="0.25">
      <c r="A35" s="797" t="s">
        <v>22</v>
      </c>
      <c r="B35" s="798"/>
      <c r="C35" s="185"/>
      <c r="D35" s="185"/>
      <c r="E35" s="148"/>
      <c r="F35" s="5" t="s">
        <v>16</v>
      </c>
      <c r="G35" s="542">
        <f>SUM(G30:G34)</f>
        <v>24000</v>
      </c>
      <c r="H35" s="10"/>
    </row>
    <row r="36" spans="1:8" ht="31.5" customHeight="1" thickBot="1" x14ac:dyDescent="0.25">
      <c r="A36" s="27" t="s">
        <v>8</v>
      </c>
      <c r="B36" s="21">
        <v>29993213</v>
      </c>
      <c r="C36" s="22">
        <v>16050</v>
      </c>
      <c r="D36" s="22">
        <v>16169</v>
      </c>
      <c r="E36" s="22">
        <f t="shared" ref="E36:E39" si="4">D36-C36</f>
        <v>119</v>
      </c>
      <c r="F36" s="21">
        <v>15</v>
      </c>
      <c r="G36" s="22">
        <f t="shared" ref="G36:G39" si="5">E36*F36</f>
        <v>1785</v>
      </c>
      <c r="H36" s="10"/>
    </row>
    <row r="37" spans="1:8" ht="49.5" customHeight="1" thickBot="1" x14ac:dyDescent="0.25">
      <c r="A37" s="14" t="s">
        <v>13</v>
      </c>
      <c r="B37" s="21">
        <v>29993517</v>
      </c>
      <c r="C37" s="21">
        <v>2728</v>
      </c>
      <c r="D37" s="21">
        <v>2756</v>
      </c>
      <c r="E37" s="22">
        <f t="shared" si="4"/>
        <v>28</v>
      </c>
      <c r="F37" s="21">
        <v>60</v>
      </c>
      <c r="G37" s="22">
        <f t="shared" si="5"/>
        <v>1680</v>
      </c>
      <c r="H37" s="10"/>
    </row>
    <row r="38" spans="1:8" ht="15" customHeight="1" thickBot="1" x14ac:dyDescent="0.25">
      <c r="A38" s="14" t="s">
        <v>14</v>
      </c>
      <c r="B38" s="21">
        <v>29116365</v>
      </c>
      <c r="C38" s="20">
        <v>30174</v>
      </c>
      <c r="D38" s="20">
        <v>30550</v>
      </c>
      <c r="E38" s="22">
        <f t="shared" si="4"/>
        <v>376</v>
      </c>
      <c r="F38" s="21">
        <v>60</v>
      </c>
      <c r="G38" s="22">
        <f t="shared" si="5"/>
        <v>22560</v>
      </c>
      <c r="H38" s="10"/>
    </row>
    <row r="39" spans="1:8" ht="15" customHeight="1" thickBot="1" x14ac:dyDescent="0.25">
      <c r="A39" s="14" t="s">
        <v>15</v>
      </c>
      <c r="B39" s="25">
        <v>29993350</v>
      </c>
      <c r="C39" s="22">
        <v>24976</v>
      </c>
      <c r="D39" s="22">
        <v>25348</v>
      </c>
      <c r="E39" s="22">
        <f t="shared" si="4"/>
        <v>372</v>
      </c>
      <c r="F39" s="21">
        <v>80</v>
      </c>
      <c r="G39" s="22">
        <f t="shared" si="5"/>
        <v>29760</v>
      </c>
      <c r="H39" s="10"/>
    </row>
    <row r="40" spans="1:8" ht="13.5" thickBot="1" x14ac:dyDescent="0.25">
      <c r="A40" s="15"/>
      <c r="B40" s="15"/>
      <c r="C40" s="108"/>
      <c r="D40" s="15"/>
      <c r="E40" s="29"/>
      <c r="F40" s="5" t="s">
        <v>16</v>
      </c>
      <c r="G40" s="193">
        <f>SUM(G36:G39)</f>
        <v>55785</v>
      </c>
    </row>
    <row r="41" spans="1:8" ht="13.5" thickBot="1" x14ac:dyDescent="0.25"/>
    <row r="42" spans="1:8" x14ac:dyDescent="0.2">
      <c r="A42" s="793" t="s">
        <v>0</v>
      </c>
      <c r="B42" s="780" t="s">
        <v>1</v>
      </c>
      <c r="C42" s="783" t="s">
        <v>2</v>
      </c>
      <c r="D42" s="784"/>
      <c r="E42" s="780" t="s">
        <v>3</v>
      </c>
      <c r="F42" s="780" t="s">
        <v>4</v>
      </c>
      <c r="G42" s="780" t="s">
        <v>5</v>
      </c>
    </row>
    <row r="43" spans="1:8" ht="13.5" thickBot="1" x14ac:dyDescent="0.25">
      <c r="A43" s="794"/>
      <c r="B43" s="781"/>
      <c r="C43" s="785"/>
      <c r="D43" s="786"/>
      <c r="E43" s="781"/>
      <c r="F43" s="781"/>
      <c r="G43" s="781"/>
    </row>
    <row r="44" spans="1:8" ht="13.5" thickBot="1" x14ac:dyDescent="0.25">
      <c r="A44" s="795"/>
      <c r="B44" s="782"/>
      <c r="C44" s="5" t="s">
        <v>6</v>
      </c>
      <c r="D44" s="6" t="s">
        <v>7</v>
      </c>
      <c r="E44" s="782"/>
      <c r="F44" s="782"/>
      <c r="G44" s="782"/>
    </row>
    <row r="45" spans="1:8" ht="15" customHeight="1" thickBot="1" x14ac:dyDescent="0.25">
      <c r="A45" s="787" t="s">
        <v>1548</v>
      </c>
      <c r="B45" s="14" t="s">
        <v>1449</v>
      </c>
      <c r="C45" s="20">
        <v>13350</v>
      </c>
      <c r="D45" s="20">
        <v>13491</v>
      </c>
      <c r="E45" s="21">
        <f t="shared" ref="E45:E47" si="6">D45-C45</f>
        <v>141</v>
      </c>
      <c r="F45" s="20">
        <v>40</v>
      </c>
      <c r="G45" s="22">
        <f t="shared" ref="G45:G47" si="7">E45*F45</f>
        <v>5640</v>
      </c>
      <c r="H45" s="10"/>
    </row>
    <row r="46" spans="1:8" ht="15" customHeight="1" thickBot="1" x14ac:dyDescent="0.25">
      <c r="A46" s="788"/>
      <c r="B46" s="14" t="s">
        <v>1450</v>
      </c>
      <c r="C46" s="20">
        <v>7879</v>
      </c>
      <c r="D46" s="20">
        <v>8013</v>
      </c>
      <c r="E46" s="21">
        <f t="shared" si="6"/>
        <v>134</v>
      </c>
      <c r="F46" s="20">
        <v>20</v>
      </c>
      <c r="G46" s="22">
        <f t="shared" si="7"/>
        <v>2680</v>
      </c>
      <c r="H46" s="10"/>
    </row>
    <row r="47" spans="1:8" ht="15" customHeight="1" thickBot="1" x14ac:dyDescent="0.25">
      <c r="A47" s="789"/>
      <c r="B47" s="14" t="s">
        <v>1451</v>
      </c>
      <c r="C47" s="20">
        <v>1523</v>
      </c>
      <c r="D47" s="20">
        <v>1536</v>
      </c>
      <c r="E47" s="21">
        <f t="shared" si="6"/>
        <v>13</v>
      </c>
      <c r="F47" s="20">
        <v>80</v>
      </c>
      <c r="G47" s="22">
        <f t="shared" si="7"/>
        <v>1040</v>
      </c>
      <c r="H47" s="10"/>
    </row>
    <row r="48" spans="1:8" ht="15" customHeight="1" thickBot="1" x14ac:dyDescent="0.25">
      <c r="A48" s="778" t="s">
        <v>1541</v>
      </c>
      <c r="B48" s="498">
        <v>32358499</v>
      </c>
      <c r="C48" s="20">
        <v>0</v>
      </c>
      <c r="D48" s="20">
        <v>0</v>
      </c>
      <c r="E48" s="21">
        <f t="shared" ref="E48:E49" si="8">D48-C48</f>
        <v>0</v>
      </c>
      <c r="F48" s="20">
        <v>1</v>
      </c>
      <c r="G48" s="22">
        <f t="shared" ref="G48:G49" si="9">E48*F48</f>
        <v>0</v>
      </c>
    </row>
    <row r="49" spans="1:7" ht="15" customHeight="1" thickBot="1" x14ac:dyDescent="0.25">
      <c r="A49" s="779"/>
      <c r="B49" s="507">
        <v>32358505</v>
      </c>
      <c r="C49" s="20">
        <v>0</v>
      </c>
      <c r="D49" s="20">
        <v>0</v>
      </c>
      <c r="E49" s="21">
        <f t="shared" si="8"/>
        <v>0</v>
      </c>
      <c r="F49" s="20">
        <v>1</v>
      </c>
      <c r="G49" s="22">
        <f t="shared" si="9"/>
        <v>0</v>
      </c>
    </row>
    <row r="50" spans="1:7" ht="15" customHeight="1" thickBot="1" x14ac:dyDescent="0.25">
      <c r="A50" s="31"/>
      <c r="B50" s="32"/>
      <c r="C50" s="32"/>
      <c r="D50" s="32"/>
      <c r="E50" s="32"/>
      <c r="F50" s="508" t="s">
        <v>16</v>
      </c>
      <c r="G50" s="543">
        <f>SUM(G45:G49)</f>
        <v>9360</v>
      </c>
    </row>
    <row r="51" spans="1:7" ht="15" customHeight="1" x14ac:dyDescent="0.2">
      <c r="A51" s="31"/>
      <c r="B51" s="32"/>
      <c r="C51" s="32"/>
      <c r="D51" s="32"/>
      <c r="E51" s="32"/>
      <c r="F51" s="506"/>
      <c r="G51" s="138"/>
    </row>
    <row r="52" spans="1:7" ht="15" customHeight="1" x14ac:dyDescent="0.2">
      <c r="A52" s="362" t="s">
        <v>951</v>
      </c>
      <c r="B52" s="363">
        <f>G23+G35+G40+G50</f>
        <v>138185</v>
      </c>
      <c r="C52" s="32"/>
      <c r="D52" s="32"/>
      <c r="E52" s="32"/>
      <c r="F52" s="490"/>
      <c r="G52" s="138"/>
    </row>
    <row r="53" spans="1:7" ht="21.75" customHeight="1" x14ac:dyDescent="0.2">
      <c r="A53" s="252" t="s">
        <v>1340</v>
      </c>
      <c r="B53" s="364">
        <f>SUM(G10:G11)+SUM(G15:G16)+SUM(G20:G21)+SUM(G38:G39)</f>
        <v>95380</v>
      </c>
      <c r="D53" s="353"/>
      <c r="E53" s="353"/>
      <c r="F53" s="490"/>
    </row>
    <row r="54" spans="1:7" ht="21.75" customHeight="1" x14ac:dyDescent="0.2">
      <c r="A54" s="252" t="s">
        <v>1413</v>
      </c>
      <c r="B54" s="364">
        <f>G50</f>
        <v>9360</v>
      </c>
      <c r="D54" s="17"/>
      <c r="G54" s="18"/>
    </row>
    <row r="55" spans="1:7" ht="21.75" customHeight="1" x14ac:dyDescent="0.2">
      <c r="A55" s="252" t="s">
        <v>1496</v>
      </c>
      <c r="B55" s="364">
        <f>G8+G9+G13+G14+G18+G19+G35+G36+G37</f>
        <v>33445</v>
      </c>
      <c r="D55" s="17"/>
      <c r="G55" s="18"/>
    </row>
    <row r="57" spans="1:7" x14ac:dyDescent="0.2">
      <c r="B57" t="s">
        <v>1359</v>
      </c>
    </row>
    <row r="59" spans="1:7" x14ac:dyDescent="0.2">
      <c r="B59" t="s">
        <v>1341</v>
      </c>
    </row>
  </sheetData>
  <customSheetViews>
    <customSheetView guid="{59BB3A05-2517-4212-B4B0-766CE27362F6}" scale="120" showPageBreaks="1" fitToPage="1" printArea="1" view="pageBreakPreview">
      <selection activeCell="D48" sqref="D48"/>
      <pageMargins left="0.43307086614173229" right="0.43307086614173229" top="0.74803149606299213" bottom="0.74803149606299213" header="0.31496062992125984" footer="0.31496062992125984"/>
      <pageSetup paperSize="9" fitToHeight="0" orientation="portrait" r:id="rId1"/>
      <headerFooter alignWithMargins="0"/>
    </customSheetView>
    <customSheetView guid="{11E80AD0-6AA7-470D-8311-11AF96F196E5}" scale="120" showPageBreaks="1" fitToPage="1" printArea="1" view="pageBreakPreview" topLeftCell="A31">
      <selection activeCell="G35" sqref="G35"/>
      <pageMargins left="0.43307086614173229" right="0.43307086614173229" top="0.74803149606299213" bottom="0.74803149606299213" header="0.31496062992125984" footer="0.31496062992125984"/>
      <pageSetup paperSize="9" fitToHeight="0" orientation="portrait" r:id="rId2"/>
      <headerFooter alignWithMargins="0"/>
    </customSheetView>
    <customSheetView guid="{1298D0A2-0CF6-434E-A6CD-B210E2963ADD}" scale="120" showPageBreaks="1" fitToPage="1" printArea="1" view="pageBreakPreview" topLeftCell="A61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3"/>
      <headerFooter alignWithMargins="0"/>
    </customSheetView>
  </customSheetViews>
  <mergeCells count="27">
    <mergeCell ref="A1:G1"/>
    <mergeCell ref="A2:G2"/>
    <mergeCell ref="F4:F6"/>
    <mergeCell ref="A4:A6"/>
    <mergeCell ref="G4:G6"/>
    <mergeCell ref="E4:E6"/>
    <mergeCell ref="B4:B6"/>
    <mergeCell ref="C4:D5"/>
    <mergeCell ref="A7:D7"/>
    <mergeCell ref="A42:A44"/>
    <mergeCell ref="C26:D27"/>
    <mergeCell ref="B26:B28"/>
    <mergeCell ref="A22:E22"/>
    <mergeCell ref="E26:E28"/>
    <mergeCell ref="B42:B44"/>
    <mergeCell ref="A26:A28"/>
    <mergeCell ref="A35:B35"/>
    <mergeCell ref="E42:E44"/>
    <mergeCell ref="A29:D29"/>
    <mergeCell ref="A17:D17"/>
    <mergeCell ref="A48:A49"/>
    <mergeCell ref="F26:F28"/>
    <mergeCell ref="G26:G28"/>
    <mergeCell ref="C42:D43"/>
    <mergeCell ref="F42:F44"/>
    <mergeCell ref="G42:G44"/>
    <mergeCell ref="A45:A47"/>
  </mergeCells>
  <phoneticPr fontId="11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topLeftCell="A19" workbookViewId="0">
      <selection activeCell="H10" sqref="H10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9" width="12.42578125" customWidth="1"/>
    <col min="10" max="11" width="10.140625" bestFit="1" customWidth="1"/>
  </cols>
  <sheetData>
    <row r="1" spans="1:8" ht="22.5" customHeight="1" x14ac:dyDescent="0.25">
      <c r="C1" s="734" t="s">
        <v>1041</v>
      </c>
      <c r="F1" s="731" t="s">
        <v>2032</v>
      </c>
    </row>
    <row r="2" spans="1:8" s="106" customFormat="1" ht="20.25" customHeight="1" x14ac:dyDescent="0.25">
      <c r="A2" s="735" t="s">
        <v>71</v>
      </c>
      <c r="B2" s="241"/>
      <c r="C2" s="241"/>
      <c r="D2" s="736">
        <v>45254</v>
      </c>
      <c r="E2" s="736">
        <v>45278</v>
      </c>
      <c r="F2" s="733"/>
    </row>
    <row r="3" spans="1:8" ht="45.75" customHeight="1" x14ac:dyDescent="0.2">
      <c r="A3" s="732" t="s">
        <v>480</v>
      </c>
      <c r="B3" s="732" t="s">
        <v>481</v>
      </c>
      <c r="C3" s="732" t="s">
        <v>1</v>
      </c>
      <c r="D3" s="732" t="s">
        <v>2000</v>
      </c>
      <c r="E3" s="732" t="s">
        <v>2</v>
      </c>
      <c r="F3" s="737" t="s">
        <v>482</v>
      </c>
      <c r="G3" s="729"/>
      <c r="H3" s="727"/>
    </row>
    <row r="4" spans="1:8" ht="24" customHeight="1" x14ac:dyDescent="0.2">
      <c r="A4" s="50" t="s">
        <v>1611</v>
      </c>
      <c r="B4" s="480" t="s">
        <v>1992</v>
      </c>
      <c r="C4" s="244" t="s">
        <v>1612</v>
      </c>
      <c r="D4" s="190">
        <v>1057</v>
      </c>
      <c r="E4" s="190">
        <v>1073</v>
      </c>
      <c r="F4" s="549">
        <f t="shared" ref="F4" si="0">E4-D4</f>
        <v>16</v>
      </c>
      <c r="G4" s="728"/>
      <c r="H4" s="510"/>
    </row>
    <row r="5" spans="1:8" ht="21.75" customHeight="1" x14ac:dyDescent="0.2">
      <c r="A5" s="477"/>
      <c r="B5" s="664" t="s">
        <v>1471</v>
      </c>
      <c r="C5" s="299">
        <f>'Общ. счетчики'!G36</f>
        <v>1785</v>
      </c>
      <c r="D5" s="477"/>
      <c r="E5" s="477"/>
      <c r="F5" s="479">
        <f>F4</f>
        <v>16</v>
      </c>
      <c r="G5" s="473"/>
    </row>
    <row r="6" spans="1:8" ht="23.25" customHeight="1" x14ac:dyDescent="0.25">
      <c r="A6" s="738" t="s">
        <v>28</v>
      </c>
      <c r="B6" s="35"/>
      <c r="C6" s="572"/>
      <c r="D6" s="35"/>
      <c r="E6" s="35"/>
      <c r="F6" s="572"/>
    </row>
    <row r="7" spans="1:8" s="106" customFormat="1" ht="25.5" customHeight="1" x14ac:dyDescent="0.2">
      <c r="A7" s="50" t="s">
        <v>1355</v>
      </c>
      <c r="B7" s="721" t="s">
        <v>2017</v>
      </c>
      <c r="C7" s="721" t="s">
        <v>1955</v>
      </c>
      <c r="D7" s="549">
        <v>10326</v>
      </c>
      <c r="E7" s="576">
        <v>10326</v>
      </c>
      <c r="F7" s="549">
        <f>E7-D7</f>
        <v>0</v>
      </c>
      <c r="G7" s="276"/>
    </row>
    <row r="8" spans="1:8" s="106" customFormat="1" ht="25.5" customHeight="1" x14ac:dyDescent="0.2">
      <c r="A8" s="50" t="s">
        <v>1608</v>
      </c>
      <c r="B8" s="480" t="s">
        <v>1991</v>
      </c>
      <c r="C8" s="721" t="s">
        <v>1607</v>
      </c>
      <c r="D8" s="549">
        <v>895</v>
      </c>
      <c r="E8" s="549">
        <v>911</v>
      </c>
      <c r="F8" s="549">
        <f t="shared" ref="F8:F9" si="1">E8-D8</f>
        <v>16</v>
      </c>
      <c r="G8" s="276"/>
    </row>
    <row r="9" spans="1:8" s="106" customFormat="1" ht="25.5" customHeight="1" x14ac:dyDescent="0.2">
      <c r="A9" s="663" t="s">
        <v>1950</v>
      </c>
      <c r="B9" s="722" t="s">
        <v>1949</v>
      </c>
      <c r="C9" s="721" t="s">
        <v>1952</v>
      </c>
      <c r="D9" s="549">
        <v>1817</v>
      </c>
      <c r="E9" s="549">
        <v>1878</v>
      </c>
      <c r="F9" s="549">
        <f t="shared" si="1"/>
        <v>61</v>
      </c>
      <c r="G9" s="276"/>
    </row>
    <row r="10" spans="1:8" s="106" customFormat="1" ht="18" customHeight="1" x14ac:dyDescent="0.2">
      <c r="A10" s="50"/>
      <c r="B10" s="298" t="s">
        <v>1471</v>
      </c>
      <c r="C10" s="299">
        <f>'Общ. счетчики'!G8+'Общ. счетчики'!G9</f>
        <v>2835</v>
      </c>
      <c r="D10" s="190"/>
      <c r="E10" s="190"/>
      <c r="F10" s="479">
        <f>F7+F8</f>
        <v>16</v>
      </c>
      <c r="G10" s="107"/>
    </row>
    <row r="11" spans="1:8" s="106" customFormat="1" ht="28.5" customHeight="1" x14ac:dyDescent="0.2">
      <c r="A11" s="50" t="s">
        <v>53</v>
      </c>
      <c r="B11" s="722" t="s">
        <v>1466</v>
      </c>
      <c r="C11" s="721" t="s">
        <v>484</v>
      </c>
      <c r="D11" s="549">
        <v>27250</v>
      </c>
      <c r="E11" s="549">
        <v>27350</v>
      </c>
      <c r="F11" s="549">
        <f t="shared" ref="F11:F13" si="2">E11-D11</f>
        <v>100</v>
      </c>
      <c r="G11" s="730"/>
    </row>
    <row r="12" spans="1:8" s="106" customFormat="1" ht="28.5" customHeight="1" x14ac:dyDescent="0.2">
      <c r="A12" s="50" t="s">
        <v>1037</v>
      </c>
      <c r="B12" s="722" t="s">
        <v>1678</v>
      </c>
      <c r="C12" s="721" t="s">
        <v>1038</v>
      </c>
      <c r="D12" s="549">
        <v>16932</v>
      </c>
      <c r="E12" s="549">
        <v>17051</v>
      </c>
      <c r="F12" s="549">
        <f t="shared" si="2"/>
        <v>119</v>
      </c>
      <c r="G12" s="442"/>
    </row>
    <row r="13" spans="1:8" s="106" customFormat="1" ht="33" customHeight="1" x14ac:dyDescent="0.2">
      <c r="A13" s="50" t="s">
        <v>2015</v>
      </c>
      <c r="B13" s="721" t="s">
        <v>2018</v>
      </c>
      <c r="C13" s="549" t="s">
        <v>485</v>
      </c>
      <c r="D13" s="549">
        <v>25005</v>
      </c>
      <c r="E13" s="549">
        <v>25260</v>
      </c>
      <c r="F13" s="549">
        <f t="shared" si="2"/>
        <v>255</v>
      </c>
      <c r="G13" s="219"/>
    </row>
    <row r="14" spans="1:8" s="106" customFormat="1" ht="18" customHeight="1" x14ac:dyDescent="0.2">
      <c r="A14" s="50"/>
      <c r="B14" s="247" t="s">
        <v>1471</v>
      </c>
      <c r="C14" s="300">
        <f>'Общ. счетчики'!G13+'Общ. счетчики'!G14</f>
        <v>1575</v>
      </c>
      <c r="D14" s="190"/>
      <c r="E14" s="190"/>
      <c r="F14" s="740">
        <f>F11+F12+F13</f>
        <v>474</v>
      </c>
      <c r="G14" s="219"/>
    </row>
    <row r="15" spans="1:8" s="684" customFormat="1" ht="29.25" customHeight="1" x14ac:dyDescent="0.2">
      <c r="A15" s="723" t="s">
        <v>1385</v>
      </c>
      <c r="B15" s="723" t="s">
        <v>1468</v>
      </c>
      <c r="C15" s="585">
        <v>32222217</v>
      </c>
      <c r="D15" s="549">
        <v>1384</v>
      </c>
      <c r="E15" s="576">
        <v>1384</v>
      </c>
      <c r="F15" s="549">
        <f t="shared" ref="F15:F21" si="3">E15-D15</f>
        <v>0</v>
      </c>
      <c r="G15" s="724"/>
    </row>
    <row r="16" spans="1:8" s="684" customFormat="1" ht="27" customHeight="1" x14ac:dyDescent="0.2">
      <c r="A16" s="723" t="s">
        <v>1345</v>
      </c>
      <c r="B16" s="723" t="s">
        <v>1959</v>
      </c>
      <c r="C16" s="725" t="s">
        <v>1350</v>
      </c>
      <c r="D16" s="549">
        <v>8142</v>
      </c>
      <c r="E16" s="549">
        <v>8152</v>
      </c>
      <c r="F16" s="549">
        <f t="shared" si="3"/>
        <v>10</v>
      </c>
      <c r="G16" s="762"/>
    </row>
    <row r="17" spans="1:11" s="684" customFormat="1" ht="27.75" customHeight="1" x14ac:dyDescent="0.2">
      <c r="A17" s="723" t="s">
        <v>1361</v>
      </c>
      <c r="B17" s="723" t="s">
        <v>2021</v>
      </c>
      <c r="C17" s="585">
        <v>17784290</v>
      </c>
      <c r="D17" s="549">
        <v>27560</v>
      </c>
      <c r="E17" s="549">
        <v>27550</v>
      </c>
      <c r="F17" s="549">
        <f t="shared" si="3"/>
        <v>-10</v>
      </c>
    </row>
    <row r="18" spans="1:11" s="684" customFormat="1" ht="27" customHeight="1" x14ac:dyDescent="0.2">
      <c r="A18" s="723" t="s">
        <v>1362</v>
      </c>
      <c r="B18" s="723" t="s">
        <v>2020</v>
      </c>
      <c r="C18" s="585">
        <v>17786166</v>
      </c>
      <c r="D18" s="549">
        <v>3815</v>
      </c>
      <c r="E18" s="549">
        <v>4000</v>
      </c>
      <c r="F18" s="549">
        <f t="shared" si="3"/>
        <v>185</v>
      </c>
    </row>
    <row r="19" spans="1:11" s="296" customFormat="1" ht="27.75" customHeight="1" x14ac:dyDescent="0.2">
      <c r="A19" s="722" t="s">
        <v>67</v>
      </c>
      <c r="B19" s="723" t="s">
        <v>1440</v>
      </c>
      <c r="C19" s="549" t="s">
        <v>486</v>
      </c>
      <c r="D19" s="549">
        <v>20190</v>
      </c>
      <c r="E19" s="549">
        <v>20200</v>
      </c>
      <c r="F19" s="549">
        <f t="shared" si="3"/>
        <v>10</v>
      </c>
      <c r="G19" s="765"/>
      <c r="H19" s="765"/>
      <c r="I19" s="765"/>
      <c r="J19" s="768"/>
      <c r="K19" s="771"/>
    </row>
    <row r="20" spans="1:11" s="296" customFormat="1" ht="27.75" customHeight="1" x14ac:dyDescent="0.2">
      <c r="A20" s="722" t="s">
        <v>1348</v>
      </c>
      <c r="B20" s="723" t="s">
        <v>1470</v>
      </c>
      <c r="C20" s="549" t="s">
        <v>1349</v>
      </c>
      <c r="D20" s="549">
        <v>40992</v>
      </c>
      <c r="E20" s="549">
        <v>41062</v>
      </c>
      <c r="F20" s="549">
        <f t="shared" si="3"/>
        <v>70</v>
      </c>
      <c r="G20" s="766"/>
      <c r="H20" s="767"/>
      <c r="I20" s="767"/>
      <c r="J20" s="767"/>
    </row>
    <row r="21" spans="1:11" s="296" customFormat="1" ht="27.75" customHeight="1" x14ac:dyDescent="0.2">
      <c r="A21" s="722" t="s">
        <v>1609</v>
      </c>
      <c r="B21" s="480" t="s">
        <v>1991</v>
      </c>
      <c r="C21" s="549" t="s">
        <v>1610</v>
      </c>
      <c r="D21" s="549">
        <v>732</v>
      </c>
      <c r="E21" s="549">
        <v>744</v>
      </c>
      <c r="F21" s="549">
        <f t="shared" si="3"/>
        <v>12</v>
      </c>
      <c r="G21" s="726"/>
    </row>
    <row r="22" spans="1:11" ht="16.5" customHeight="1" x14ac:dyDescent="0.2">
      <c r="A22" s="477"/>
      <c r="B22" s="664" t="s">
        <v>1471</v>
      </c>
      <c r="C22" s="478">
        <f>'Общ. счетчики'!G18+'Общ. счетчики'!G19</f>
        <v>1570</v>
      </c>
      <c r="D22" s="477"/>
      <c r="E22" s="477"/>
      <c r="F22" s="479">
        <f>SUM(F15:F21)</f>
        <v>277</v>
      </c>
      <c r="G22" s="473"/>
    </row>
    <row r="23" spans="1:11" ht="18" customHeight="1" x14ac:dyDescent="0.25">
      <c r="A23" s="739" t="s">
        <v>1036</v>
      </c>
      <c r="B23" s="256"/>
      <c r="C23" s="190"/>
      <c r="D23" s="190"/>
      <c r="E23" s="190"/>
      <c r="F23" s="190"/>
      <c r="G23" s="31"/>
    </row>
    <row r="24" spans="1:11" ht="38.25" customHeight="1" x14ac:dyDescent="0.2">
      <c r="A24" s="50" t="s">
        <v>1630</v>
      </c>
      <c r="B24" s="741" t="s">
        <v>1997</v>
      </c>
      <c r="C24" s="549">
        <v>11323464</v>
      </c>
      <c r="D24" s="549">
        <v>26753</v>
      </c>
      <c r="E24" s="549">
        <v>26753</v>
      </c>
      <c r="F24" s="560">
        <f>E24-D24</f>
        <v>0</v>
      </c>
      <c r="G24" s="31"/>
    </row>
    <row r="25" spans="1:11" ht="21" customHeight="1" x14ac:dyDescent="0.2">
      <c r="A25" s="663" t="s">
        <v>2002</v>
      </c>
      <c r="B25" s="741" t="s">
        <v>1998</v>
      </c>
      <c r="C25" s="549" t="s">
        <v>1374</v>
      </c>
      <c r="D25" s="549">
        <v>78713</v>
      </c>
      <c r="E25" s="549">
        <v>79225</v>
      </c>
      <c r="F25" s="742">
        <f>E25-D25</f>
        <v>512</v>
      </c>
    </row>
    <row r="26" spans="1:11" ht="21" customHeight="1" x14ac:dyDescent="0.2">
      <c r="A26" s="663" t="s">
        <v>2002</v>
      </c>
      <c r="B26" s="741" t="s">
        <v>1999</v>
      </c>
      <c r="C26" s="549" t="s">
        <v>1944</v>
      </c>
      <c r="D26" s="549">
        <v>19924</v>
      </c>
      <c r="E26" s="549">
        <v>20419</v>
      </c>
      <c r="F26" s="560">
        <f>E26-D26</f>
        <v>495</v>
      </c>
    </row>
    <row r="27" spans="1:11" x14ac:dyDescent="0.2">
      <c r="A27" s="744" t="s">
        <v>2001</v>
      </c>
      <c r="B27" s="745"/>
      <c r="C27" s="745"/>
      <c r="D27" s="745"/>
      <c r="E27" s="746"/>
      <c r="F27" s="747">
        <f>F26+F25+F24+F22+F14+F10+F5</f>
        <v>1790</v>
      </c>
    </row>
  </sheetData>
  <customSheetViews>
    <customSheetView guid="{59BB3A05-2517-4212-B4B0-766CE27362F6}" showPageBreaks="1" state="hidden" topLeftCell="A19">
      <selection activeCell="H10" sqref="H10"/>
      <pageMargins left="0.7" right="0.7" top="0.75" bottom="0.75" header="0.3" footer="0.3"/>
      <pageSetup paperSize="9" fitToWidth="0" orientation="portrait" verticalDpi="0" r:id="rId1"/>
    </customSheetView>
    <customSheetView guid="{11E80AD0-6AA7-470D-8311-11AF96F196E5}" topLeftCell="A22">
      <selection activeCell="F25" sqref="F25:F26"/>
      <pageMargins left="0.7" right="0.7" top="0.75" bottom="0.75" header="0.3" footer="0.3"/>
      <pageSetup paperSize="9" orientation="portrait" verticalDpi="0" r:id="rId2"/>
    </customSheetView>
  </customSheetViews>
  <pageMargins left="0.7" right="0.7" top="0.75" bottom="0.75" header="0.3" footer="0.3"/>
  <pageSetup paperSize="9" fitToWidth="0" orientation="portrait" verticalDpi="0"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tabSelected="1" workbookViewId="0">
      <selection activeCell="D20" sqref="D20"/>
    </sheetView>
  </sheetViews>
  <sheetFormatPr defaultColWidth="9.140625" defaultRowHeight="12.75" x14ac:dyDescent="0.2"/>
  <cols>
    <col min="1" max="1" width="7.28515625" style="266" customWidth="1"/>
    <col min="2" max="2" width="33.85546875" style="266" customWidth="1"/>
    <col min="3" max="3" width="15.42578125" style="266" customWidth="1"/>
    <col min="4" max="4" width="12.42578125" style="266" customWidth="1"/>
    <col min="5" max="5" width="16" style="673" customWidth="1"/>
    <col min="6" max="6" width="19.140625" style="266" customWidth="1"/>
    <col min="7" max="7" width="16.7109375" style="673" customWidth="1"/>
    <col min="8" max="16384" width="9.140625" style="266"/>
  </cols>
  <sheetData>
    <row r="2" spans="1:7" ht="21" x14ac:dyDescent="0.2">
      <c r="A2" s="878" t="s">
        <v>2031</v>
      </c>
      <c r="B2" s="878"/>
      <c r="C2" s="878"/>
      <c r="D2" s="878"/>
    </row>
    <row r="4" spans="1:7" ht="18.75" x14ac:dyDescent="0.3">
      <c r="A4" s="267" t="s">
        <v>1965</v>
      </c>
    </row>
    <row r="5" spans="1:7" ht="13.5" thickBot="1" x14ac:dyDescent="0.25"/>
    <row r="6" spans="1:7" ht="16.5" thickBot="1" x14ac:dyDescent="0.3">
      <c r="A6" s="272" t="s">
        <v>23</v>
      </c>
      <c r="B6" s="273" t="s">
        <v>1330</v>
      </c>
      <c r="C6" s="280" t="s">
        <v>1333</v>
      </c>
      <c r="D6" s="273" t="s">
        <v>1331</v>
      </c>
      <c r="E6" s="280" t="s">
        <v>1963</v>
      </c>
      <c r="F6" s="671" t="s">
        <v>1964</v>
      </c>
      <c r="G6" s="678" t="s">
        <v>1014</v>
      </c>
    </row>
    <row r="7" spans="1:7" ht="15.75" x14ac:dyDescent="0.25">
      <c r="A7" s="269">
        <v>1</v>
      </c>
      <c r="B7" s="269" t="s">
        <v>1962</v>
      </c>
      <c r="C7" s="270">
        <f>'Общ. счетчики'!G50-C8</f>
        <v>6441.3</v>
      </c>
      <c r="D7" s="271">
        <v>5.05</v>
      </c>
      <c r="E7" s="675">
        <v>309</v>
      </c>
      <c r="F7" s="676">
        <f>C7/E7</f>
        <v>20.845631067961165</v>
      </c>
      <c r="G7" s="679">
        <f>F7*D7</f>
        <v>105.27043689320388</v>
      </c>
    </row>
    <row r="8" spans="1:7" ht="15.75" x14ac:dyDescent="0.25">
      <c r="A8" s="277">
        <v>2</v>
      </c>
      <c r="B8" s="277" t="s">
        <v>1954</v>
      </c>
      <c r="C8" s="714">
        <v>2918.7</v>
      </c>
      <c r="D8" s="271">
        <v>5.05</v>
      </c>
      <c r="E8" s="675"/>
      <c r="F8" s="676"/>
      <c r="G8" s="679"/>
    </row>
    <row r="9" spans="1:7" ht="15.75" x14ac:dyDescent="0.25">
      <c r="A9" s="277">
        <v>3</v>
      </c>
      <c r="B9" s="277" t="s">
        <v>1334</v>
      </c>
      <c r="C9" s="278">
        <v>0</v>
      </c>
      <c r="D9" s="279">
        <v>32.520000000000003</v>
      </c>
      <c r="E9" s="675">
        <v>309</v>
      </c>
      <c r="F9" s="680">
        <f t="shared" ref="F9:F11" si="0">C9/E9</f>
        <v>0</v>
      </c>
      <c r="G9" s="679">
        <f t="shared" ref="G9:G11" si="1">F9*D9</f>
        <v>0</v>
      </c>
    </row>
    <row r="10" spans="1:7" ht="15.75" x14ac:dyDescent="0.25">
      <c r="A10" s="277">
        <v>4</v>
      </c>
      <c r="B10" s="277" t="s">
        <v>1335</v>
      </c>
      <c r="C10" s="278">
        <v>0</v>
      </c>
      <c r="D10" s="712">
        <f>0.051*D12+D9</f>
        <v>182.68950000000001</v>
      </c>
      <c r="E10" s="675"/>
      <c r="F10" s="681"/>
      <c r="G10" s="679"/>
    </row>
    <row r="11" spans="1:7" ht="15.75" x14ac:dyDescent="0.25">
      <c r="A11" s="277">
        <v>5</v>
      </c>
      <c r="B11" s="277" t="s">
        <v>1336</v>
      </c>
      <c r="C11" s="278">
        <f>C9+C10</f>
        <v>0</v>
      </c>
      <c r="D11" s="279">
        <v>37.6</v>
      </c>
      <c r="E11" s="675">
        <v>309</v>
      </c>
      <c r="F11" s="680">
        <f t="shared" si="0"/>
        <v>0</v>
      </c>
      <c r="G11" s="679">
        <f t="shared" si="1"/>
        <v>0</v>
      </c>
    </row>
    <row r="12" spans="1:7" ht="15.75" x14ac:dyDescent="0.25">
      <c r="A12" s="277">
        <v>6</v>
      </c>
      <c r="B12" s="277" t="s">
        <v>1389</v>
      </c>
      <c r="C12" s="279">
        <v>0</v>
      </c>
      <c r="D12" s="712">
        <v>2944.5</v>
      </c>
      <c r="E12" s="672"/>
      <c r="F12" s="677"/>
      <c r="G12" s="674"/>
    </row>
    <row r="13" spans="1:7" ht="15.75" x14ac:dyDescent="0.25">
      <c r="A13" s="277">
        <v>7</v>
      </c>
      <c r="B13" s="277" t="s">
        <v>1604</v>
      </c>
      <c r="C13" s="279">
        <f>'[2]Расчет платы на отопление и ГВС'!$F$17</f>
        <v>0</v>
      </c>
      <c r="D13" s="279">
        <v>5.05</v>
      </c>
      <c r="E13" s="672"/>
      <c r="F13" s="677"/>
      <c r="G13" s="674"/>
    </row>
    <row r="14" spans="1:7" ht="17.25" customHeight="1" x14ac:dyDescent="0.3">
      <c r="A14" s="268"/>
      <c r="B14" s="268"/>
      <c r="C14" s="268"/>
      <c r="D14" s="268"/>
      <c r="G14" s="682"/>
    </row>
  </sheetData>
  <customSheetViews>
    <customSheetView guid="{59BB3A05-2517-4212-B4B0-766CE27362F6}">
      <selection activeCell="D20" sqref="D20"/>
      <pageMargins left="0.7" right="0.7" top="0.75" bottom="0.75" header="0.3" footer="0.3"/>
      <pageSetup paperSize="9" orientation="portrait" r:id="rId1"/>
    </customSheetView>
    <customSheetView guid="{11E80AD0-6AA7-470D-8311-11AF96F196E5}">
      <selection activeCell="C8" sqref="C8"/>
      <pageMargins left="0.7" right="0.7" top="0.75" bottom="0.75" header="0.3" footer="0.3"/>
      <pageSetup paperSize="9" orientation="portrait" r:id="rId2"/>
    </customSheetView>
    <customSheetView guid="{1298D0A2-0CF6-434E-A6CD-B210E2963ADD}" topLeftCell="A4">
      <selection activeCell="G11" sqref="G11"/>
      <pageMargins left="0.7" right="0.7" top="0.75" bottom="0.75" header="0.3" footer="0.3"/>
      <pageSetup paperSize="9" orientation="portrait" r:id="rId3"/>
    </customSheetView>
  </customSheetViews>
  <mergeCells count="1">
    <mergeCell ref="A2:D2"/>
  </mergeCells>
  <pageMargins left="0.7" right="0.7" top="0.75" bottom="0.75" header="0.3" footer="0.3"/>
  <pageSetup paperSize="9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9.140625" defaultRowHeight="33" customHeight="1" x14ac:dyDescent="0.2"/>
  <cols>
    <col min="1" max="1" width="9.140625" style="357"/>
    <col min="2" max="2" width="12.42578125" style="357" customWidth="1"/>
    <col min="3" max="4" width="13.85546875" style="357" customWidth="1"/>
    <col min="5" max="6" width="12.42578125" style="357" customWidth="1"/>
    <col min="7" max="7" width="15.5703125" style="357" customWidth="1"/>
    <col min="8" max="8" width="17.140625" style="357" customWidth="1"/>
    <col min="9" max="9" width="9.140625" style="357"/>
    <col min="10" max="10" width="11.5703125" style="357" bestFit="1" customWidth="1"/>
    <col min="11" max="11" width="9.5703125" style="357" bestFit="1" customWidth="1"/>
    <col min="12" max="12" width="11.5703125" style="357" bestFit="1" customWidth="1"/>
    <col min="13" max="13" width="9.140625" style="357"/>
    <col min="14" max="14" width="11.5703125" style="357" bestFit="1" customWidth="1"/>
    <col min="15" max="16384" width="9.140625" style="357"/>
  </cols>
  <sheetData>
    <row r="1" spans="1:12" ht="33" customHeight="1" x14ac:dyDescent="0.2">
      <c r="A1" s="886" t="s">
        <v>1526</v>
      </c>
      <c r="B1" s="886"/>
      <c r="C1" s="886"/>
      <c r="D1" s="886"/>
      <c r="E1" s="886"/>
      <c r="F1" s="886"/>
      <c r="G1" s="886"/>
      <c r="H1" s="886"/>
    </row>
    <row r="2" spans="1:12" ht="18" customHeight="1" x14ac:dyDescent="0.2"/>
    <row r="3" spans="1:12" ht="65.25" customHeight="1" x14ac:dyDescent="0.2">
      <c r="A3" s="370"/>
      <c r="B3" s="370" t="s">
        <v>1433</v>
      </c>
      <c r="C3" s="370" t="s">
        <v>1434</v>
      </c>
      <c r="D3" s="370" t="s">
        <v>1456</v>
      </c>
      <c r="E3" s="370" t="s">
        <v>1435</v>
      </c>
      <c r="F3" s="370" t="s">
        <v>1453</v>
      </c>
      <c r="G3" s="370" t="s">
        <v>1454</v>
      </c>
      <c r="H3" s="370" t="s">
        <v>1455</v>
      </c>
    </row>
    <row r="4" spans="1:12" ht="33" customHeight="1" x14ac:dyDescent="0.2">
      <c r="A4" s="370" t="s">
        <v>71</v>
      </c>
      <c r="B4" s="370">
        <v>22605.8</v>
      </c>
      <c r="C4" s="370">
        <f>1395.8+15954.1</f>
        <v>17349.900000000001</v>
      </c>
      <c r="D4" s="370">
        <f>457.3-24.5-3.6-40+475.9-5.5-13.1-2.1-16.5+1005.2-38.5-422.8</f>
        <v>1371.8</v>
      </c>
      <c r="E4" s="370">
        <f t="shared" ref="E4:E9" si="0">B4-C4-D4</f>
        <v>3884.0999999999976</v>
      </c>
      <c r="F4" s="370">
        <v>5.0000000000000001E-3</v>
      </c>
      <c r="G4" s="439">
        <f>E4*F4</f>
        <v>19.42049999999999</v>
      </c>
      <c r="H4" s="454">
        <f>G4/C4</f>
        <v>1.1193436273407909E-3</v>
      </c>
      <c r="K4" s="528"/>
      <c r="L4" s="526"/>
    </row>
    <row r="5" spans="1:12" ht="33" customHeight="1" x14ac:dyDescent="0.2">
      <c r="A5" s="370" t="s">
        <v>28</v>
      </c>
      <c r="B5" s="370">
        <v>24756.6</v>
      </c>
      <c r="C5" s="370">
        <f>1339.2+15133.7</f>
        <v>16472.900000000001</v>
      </c>
      <c r="D5" s="370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0">
        <f t="shared" si="0"/>
        <v>3388.4999999999964</v>
      </c>
      <c r="F5" s="370">
        <v>5.0000000000000001E-3</v>
      </c>
      <c r="G5" s="439">
        <f>E5*F5</f>
        <v>16.942499999999981</v>
      </c>
      <c r="H5" s="454">
        <f>G5/C5</f>
        <v>1.0285074273503742E-3</v>
      </c>
      <c r="L5" s="526"/>
    </row>
    <row r="6" spans="1:12" ht="33" customHeight="1" x14ac:dyDescent="0.2">
      <c r="A6" s="370" t="s">
        <v>1036</v>
      </c>
      <c r="B6" s="370">
        <v>13321.1</v>
      </c>
      <c r="C6" s="370">
        <v>6275</v>
      </c>
      <c r="D6" s="370">
        <f>678.3+6165.9</f>
        <v>6844.2</v>
      </c>
      <c r="E6" s="370">
        <f t="shared" si="0"/>
        <v>201.90000000000055</v>
      </c>
      <c r="F6" s="370">
        <v>5.0000000000000001E-3</v>
      </c>
      <c r="G6" s="439">
        <f>E6*F6</f>
        <v>1.0095000000000027</v>
      </c>
      <c r="H6" s="454">
        <f t="shared" ref="H6:H9" si="1">G6/C6</f>
        <v>1.6087649402390483E-4</v>
      </c>
      <c r="K6" s="528"/>
      <c r="L6" s="526"/>
    </row>
    <row r="7" spans="1:12" ht="33" customHeight="1" x14ac:dyDescent="0.2">
      <c r="A7" s="370" t="s">
        <v>1414</v>
      </c>
      <c r="B7" s="370">
        <v>1409.2</v>
      </c>
      <c r="C7" s="370">
        <v>1221.3</v>
      </c>
      <c r="D7" s="370">
        <v>0</v>
      </c>
      <c r="E7" s="370">
        <f t="shared" si="0"/>
        <v>187.90000000000009</v>
      </c>
      <c r="F7" s="370">
        <v>5.0000000000000001E-3</v>
      </c>
      <c r="G7" s="439">
        <f t="shared" ref="G7:G8" si="2">E7*F7</f>
        <v>0.93950000000000045</v>
      </c>
      <c r="H7" s="454">
        <f t="shared" si="1"/>
        <v>7.692622615246053E-4</v>
      </c>
      <c r="K7" s="528"/>
      <c r="L7" s="526"/>
    </row>
    <row r="8" spans="1:12" ht="33" customHeight="1" x14ac:dyDescent="0.2">
      <c r="A8" s="370" t="s">
        <v>1415</v>
      </c>
      <c r="B8" s="370">
        <v>1308.0999999999999</v>
      </c>
      <c r="C8" s="370">
        <v>1303.5999999999999</v>
      </c>
      <c r="D8" s="370">
        <v>0</v>
      </c>
      <c r="E8" s="370">
        <f t="shared" si="0"/>
        <v>4.5</v>
      </c>
      <c r="F8" s="370">
        <v>5.0000000000000001E-3</v>
      </c>
      <c r="G8" s="439">
        <f t="shared" si="2"/>
        <v>2.2499999999999999E-2</v>
      </c>
      <c r="H8" s="454">
        <f t="shared" si="1"/>
        <v>1.7259895673519485E-5</v>
      </c>
      <c r="K8" s="528"/>
      <c r="L8" s="526"/>
    </row>
    <row r="9" spans="1:12" ht="33" customHeight="1" x14ac:dyDescent="0.2">
      <c r="A9" s="370" t="s">
        <v>82</v>
      </c>
      <c r="B9" s="370">
        <v>2004.4</v>
      </c>
      <c r="C9" s="370">
        <f>1712.8</f>
        <v>1712.8</v>
      </c>
      <c r="D9" s="370">
        <f>210.1+69.4-18.03</f>
        <v>261.47000000000003</v>
      </c>
      <c r="E9" s="370">
        <f t="shared" si="0"/>
        <v>30.130000000000109</v>
      </c>
      <c r="F9" s="370">
        <v>5.0000000000000001E-3</v>
      </c>
      <c r="G9" s="439">
        <f>E9*F9</f>
        <v>0.15065000000000056</v>
      </c>
      <c r="H9" s="454">
        <f t="shared" si="1"/>
        <v>8.7955394675385669E-5</v>
      </c>
      <c r="K9" s="528"/>
      <c r="L9" s="526"/>
    </row>
    <row r="10" spans="1:12" ht="33" customHeight="1" x14ac:dyDescent="0.2">
      <c r="A10" s="370" t="s">
        <v>1420</v>
      </c>
      <c r="B10" s="370">
        <f>64.6+236.9</f>
        <v>301.5</v>
      </c>
      <c r="C10" s="370"/>
      <c r="D10" s="370"/>
      <c r="E10" s="370"/>
      <c r="F10" s="370"/>
      <c r="G10" s="439"/>
      <c r="H10" s="370"/>
    </row>
    <row r="11" spans="1:12" ht="33" customHeight="1" x14ac:dyDescent="0.2">
      <c r="A11" s="357" t="s">
        <v>1416</v>
      </c>
      <c r="B11" s="357">
        <f>SUM(B4:B10)</f>
        <v>65706.699999999983</v>
      </c>
      <c r="C11" s="357">
        <f t="shared" ref="C11:D11" si="3">SUM(C4:C9)</f>
        <v>44335.500000000007</v>
      </c>
      <c r="D11" s="456">
        <f t="shared" si="3"/>
        <v>13372.67</v>
      </c>
      <c r="E11" s="357">
        <f>SUM(E4:E9)</f>
        <v>7697.0299999999943</v>
      </c>
      <c r="F11" s="357">
        <v>5.0000000000000001E-3</v>
      </c>
      <c r="G11" s="440">
        <f>SUM(G4:G9)</f>
        <v>38.485149999999976</v>
      </c>
      <c r="H11" s="455">
        <f>G11/C11</f>
        <v>8.6804366703882824E-4</v>
      </c>
      <c r="K11" s="528"/>
      <c r="L11" s="526"/>
    </row>
    <row r="13" spans="1:12" ht="33" customHeight="1" x14ac:dyDescent="0.2">
      <c r="A13" s="886" t="s">
        <v>1527</v>
      </c>
      <c r="B13" s="886"/>
      <c r="C13" s="886"/>
      <c r="D13" s="886"/>
      <c r="E13" s="886"/>
      <c r="F13" s="886"/>
      <c r="G13" s="886"/>
      <c r="H13" s="886"/>
    </row>
    <row r="14" spans="1:12" ht="18.75" customHeight="1" x14ac:dyDescent="0.2"/>
    <row r="15" spans="1:12" ht="66" customHeight="1" x14ac:dyDescent="0.2">
      <c r="A15" s="370"/>
      <c r="B15" s="370" t="s">
        <v>1433</v>
      </c>
      <c r="C15" s="370" t="s">
        <v>1434</v>
      </c>
      <c r="D15" s="370" t="s">
        <v>1456</v>
      </c>
      <c r="E15" s="370" t="s">
        <v>1435</v>
      </c>
      <c r="F15" s="370" t="s">
        <v>1453</v>
      </c>
      <c r="G15" s="370" t="s">
        <v>1454</v>
      </c>
      <c r="H15" s="370" t="s">
        <v>1455</v>
      </c>
    </row>
    <row r="16" spans="1:12" ht="33" customHeight="1" x14ac:dyDescent="0.2">
      <c r="A16" s="370" t="s">
        <v>71</v>
      </c>
      <c r="B16" s="370">
        <v>22605.8</v>
      </c>
      <c r="C16" s="370">
        <f>1395.8+15954.1</f>
        <v>17349.900000000001</v>
      </c>
      <c r="D16" s="370">
        <f>457.3-24.5-3.6-40+475.9-5.5-13.1-2.1-16.5+1005.2-38.5-422.8</f>
        <v>1371.8</v>
      </c>
      <c r="E16" s="370">
        <f t="shared" ref="E16:E21" si="4">B16-C16-D16</f>
        <v>3884.0999999999976</v>
      </c>
      <c r="F16" s="370">
        <v>5.0000000000000001E-3</v>
      </c>
      <c r="G16" s="439">
        <f>E16*F16</f>
        <v>19.42049999999999</v>
      </c>
      <c r="H16" s="454">
        <f t="shared" ref="H16:H21" si="5">G16/C16</f>
        <v>1.1193436273407909E-3</v>
      </c>
      <c r="K16" s="528"/>
      <c r="L16" s="526"/>
    </row>
    <row r="17" spans="1:12" ht="33" customHeight="1" x14ac:dyDescent="0.2">
      <c r="A17" s="370" t="s">
        <v>28</v>
      </c>
      <c r="B17" s="370">
        <v>24756.6</v>
      </c>
      <c r="C17" s="370">
        <f>1339.2+15133.7</f>
        <v>16472.900000000001</v>
      </c>
      <c r="D17" s="370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17" s="370">
        <f t="shared" si="4"/>
        <v>3388.4999999999964</v>
      </c>
      <c r="F17" s="370">
        <v>5.0000000000000001E-3</v>
      </c>
      <c r="G17" s="439">
        <f>E17*F17</f>
        <v>16.942499999999981</v>
      </c>
      <c r="H17" s="454">
        <f t="shared" si="5"/>
        <v>1.0285074273503742E-3</v>
      </c>
      <c r="K17" s="528"/>
      <c r="L17" s="526"/>
    </row>
    <row r="18" spans="1:12" ht="33" customHeight="1" x14ac:dyDescent="0.2">
      <c r="A18" s="370" t="s">
        <v>1036</v>
      </c>
      <c r="B18" s="370">
        <v>13321.1</v>
      </c>
      <c r="C18" s="370">
        <v>6275</v>
      </c>
      <c r="D18" s="370">
        <f>678.3+6165.9</f>
        <v>6844.2</v>
      </c>
      <c r="E18" s="370">
        <f t="shared" si="4"/>
        <v>201.90000000000055</v>
      </c>
      <c r="F18" s="370">
        <v>5.0000000000000001E-3</v>
      </c>
      <c r="G18" s="439">
        <f>E18*F18</f>
        <v>1.0095000000000027</v>
      </c>
      <c r="H18" s="454">
        <f t="shared" si="5"/>
        <v>1.6087649402390483E-4</v>
      </c>
      <c r="K18" s="528"/>
      <c r="L18" s="526"/>
    </row>
    <row r="19" spans="1:12" ht="33" customHeight="1" x14ac:dyDescent="0.2">
      <c r="A19" s="370" t="s">
        <v>1414</v>
      </c>
      <c r="B19" s="370">
        <v>1409.2</v>
      </c>
      <c r="C19" s="370">
        <v>1221.3</v>
      </c>
      <c r="D19" s="370">
        <v>0</v>
      </c>
      <c r="E19" s="370">
        <f t="shared" si="4"/>
        <v>187.90000000000009</v>
      </c>
      <c r="F19" s="370">
        <v>5.0000000000000001E-3</v>
      </c>
      <c r="G19" s="439">
        <f t="shared" ref="G19:G20" si="6">E19*F19</f>
        <v>0.93950000000000045</v>
      </c>
      <c r="H19" s="454">
        <f t="shared" si="5"/>
        <v>7.692622615246053E-4</v>
      </c>
      <c r="K19" s="528"/>
      <c r="L19" s="526"/>
    </row>
    <row r="20" spans="1:12" ht="33" customHeight="1" x14ac:dyDescent="0.2">
      <c r="A20" s="370" t="s">
        <v>1415</v>
      </c>
      <c r="B20" s="370">
        <v>1308.0999999999999</v>
      </c>
      <c r="C20" s="370">
        <v>1303.5999999999999</v>
      </c>
      <c r="D20" s="370">
        <v>0</v>
      </c>
      <c r="E20" s="370">
        <f t="shared" si="4"/>
        <v>4.5</v>
      </c>
      <c r="F20" s="370">
        <v>5.0000000000000001E-3</v>
      </c>
      <c r="G20" s="439">
        <f t="shared" si="6"/>
        <v>2.2499999999999999E-2</v>
      </c>
      <c r="H20" s="454">
        <f t="shared" si="5"/>
        <v>1.7259895673519485E-5</v>
      </c>
      <c r="K20" s="528"/>
      <c r="L20" s="526"/>
    </row>
    <row r="21" spans="1:12" ht="33" customHeight="1" x14ac:dyDescent="0.2">
      <c r="A21" s="370" t="s">
        <v>82</v>
      </c>
      <c r="B21" s="370">
        <v>2004.4</v>
      </c>
      <c r="C21" s="370">
        <f>1712.8</f>
        <v>1712.8</v>
      </c>
      <c r="D21" s="370">
        <f>210.1+69.4-18.03</f>
        <v>261.47000000000003</v>
      </c>
      <c r="E21" s="370">
        <f t="shared" si="4"/>
        <v>30.130000000000109</v>
      </c>
      <c r="F21" s="370">
        <v>5.0000000000000001E-3</v>
      </c>
      <c r="G21" s="439">
        <f>E21*F21</f>
        <v>0.15065000000000056</v>
      </c>
      <c r="H21" s="454">
        <f t="shared" si="5"/>
        <v>8.7955394675385669E-5</v>
      </c>
      <c r="K21" s="528"/>
      <c r="L21" s="526"/>
    </row>
    <row r="22" spans="1:12" ht="33" customHeight="1" x14ac:dyDescent="0.2">
      <c r="A22" s="370" t="s">
        <v>1420</v>
      </c>
      <c r="B22" s="370">
        <f>64.6+236.9</f>
        <v>301.5</v>
      </c>
      <c r="C22" s="370"/>
      <c r="D22" s="370"/>
      <c r="E22" s="370"/>
      <c r="F22" s="370"/>
      <c r="G22" s="439"/>
      <c r="H22" s="370"/>
    </row>
    <row r="23" spans="1:12" ht="33" customHeight="1" x14ac:dyDescent="0.2">
      <c r="A23" s="357" t="s">
        <v>1416</v>
      </c>
      <c r="B23" s="357">
        <f>SUM(B16:B22)</f>
        <v>65706.699999999983</v>
      </c>
      <c r="C23" s="357">
        <f>SUM(C16:C21)</f>
        <v>44335.500000000007</v>
      </c>
      <c r="E23" s="357">
        <f>SUM(E16:E21)</f>
        <v>7697.0299999999943</v>
      </c>
      <c r="F23" s="357">
        <v>2.88</v>
      </c>
      <c r="G23" s="440">
        <f>SUM(G16:G21)</f>
        <v>38.485149999999976</v>
      </c>
      <c r="H23" s="455">
        <f>G23/C23</f>
        <v>8.6804366703882824E-4</v>
      </c>
      <c r="K23" s="528"/>
      <c r="L23" s="526"/>
    </row>
    <row r="25" spans="1:12" ht="33" customHeight="1" x14ac:dyDescent="0.2">
      <c r="A25" s="886" t="s">
        <v>1528</v>
      </c>
      <c r="B25" s="886"/>
      <c r="C25" s="886"/>
      <c r="D25" s="886"/>
      <c r="E25" s="886"/>
      <c r="F25" s="886"/>
      <c r="G25" s="886"/>
      <c r="H25" s="886"/>
    </row>
    <row r="26" spans="1:12" ht="16.5" customHeight="1" x14ac:dyDescent="0.2"/>
    <row r="27" spans="1:12" ht="66" customHeight="1" x14ac:dyDescent="0.2">
      <c r="A27" s="370"/>
      <c r="B27" s="370" t="s">
        <v>1433</v>
      </c>
      <c r="C27" s="370" t="s">
        <v>1434</v>
      </c>
      <c r="D27" s="370" t="s">
        <v>1456</v>
      </c>
      <c r="E27" s="370" t="s">
        <v>1435</v>
      </c>
      <c r="F27" s="370" t="s">
        <v>1453</v>
      </c>
      <c r="G27" s="370" t="s">
        <v>1454</v>
      </c>
      <c r="H27" s="370" t="s">
        <v>1455</v>
      </c>
    </row>
    <row r="28" spans="1:12" ht="33" customHeight="1" x14ac:dyDescent="0.2">
      <c r="A28" s="370" t="s">
        <v>71</v>
      </c>
      <c r="B28" s="370">
        <v>22605.8</v>
      </c>
      <c r="C28" s="370">
        <f>1395.8+15954.1</f>
        <v>17349.900000000001</v>
      </c>
      <c r="D28" s="370">
        <f>457.3-24.5-3.6-40+475.9-5.5-13.1-2.1-16.5+1005.2-38.5-422.8</f>
        <v>1371.8</v>
      </c>
      <c r="E28" s="370">
        <f t="shared" ref="E28:E33" si="7">B28-C28-D28</f>
        <v>3884.0999999999976</v>
      </c>
      <c r="F28" s="370">
        <v>0.01</v>
      </c>
      <c r="G28" s="439">
        <f>E28*F28</f>
        <v>38.84099999999998</v>
      </c>
      <c r="H28" s="454">
        <f t="shared" ref="H28:H33" si="8">G28/C28</f>
        <v>2.2386872546815819E-3</v>
      </c>
      <c r="K28" s="528"/>
      <c r="L28" s="526"/>
    </row>
    <row r="29" spans="1:12" ht="33" customHeight="1" x14ac:dyDescent="0.2">
      <c r="A29" s="370" t="s">
        <v>28</v>
      </c>
      <c r="B29" s="370">
        <v>24756.6</v>
      </c>
      <c r="C29" s="370">
        <f>1339.2+15133.7</f>
        <v>16472.900000000001</v>
      </c>
      <c r="D29" s="370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29" s="370">
        <f t="shared" si="7"/>
        <v>3388.4999999999964</v>
      </c>
      <c r="F29" s="370">
        <v>0.01</v>
      </c>
      <c r="G29" s="439">
        <f t="shared" ref="G29:G33" si="9">E29*F29</f>
        <v>33.884999999999962</v>
      </c>
      <c r="H29" s="454">
        <f t="shared" si="8"/>
        <v>2.0570148547007483E-3</v>
      </c>
      <c r="L29" s="526"/>
    </row>
    <row r="30" spans="1:12" ht="33" customHeight="1" x14ac:dyDescent="0.2">
      <c r="A30" s="370" t="s">
        <v>1036</v>
      </c>
      <c r="B30" s="370">
        <v>13321.1</v>
      </c>
      <c r="C30" s="370">
        <v>6275</v>
      </c>
      <c r="D30" s="370">
        <f>678.3+6165.9</f>
        <v>6844.2</v>
      </c>
      <c r="E30" s="370">
        <f t="shared" si="7"/>
        <v>201.90000000000055</v>
      </c>
      <c r="F30" s="370">
        <v>0.01</v>
      </c>
      <c r="G30" s="439">
        <f t="shared" si="9"/>
        <v>2.0190000000000055</v>
      </c>
      <c r="H30" s="454">
        <f t="shared" si="8"/>
        <v>3.2175298804780966E-4</v>
      </c>
      <c r="L30" s="526"/>
    </row>
    <row r="31" spans="1:12" ht="33" customHeight="1" x14ac:dyDescent="0.2">
      <c r="A31" s="370" t="s">
        <v>1414</v>
      </c>
      <c r="B31" s="370">
        <v>1409.2</v>
      </c>
      <c r="C31" s="370">
        <v>1221.3</v>
      </c>
      <c r="D31" s="370">
        <v>0</v>
      </c>
      <c r="E31" s="370">
        <f t="shared" si="7"/>
        <v>187.90000000000009</v>
      </c>
      <c r="F31" s="370">
        <v>0.01</v>
      </c>
      <c r="G31" s="439">
        <f t="shared" si="9"/>
        <v>1.8790000000000009</v>
      </c>
      <c r="H31" s="454">
        <f t="shared" si="8"/>
        <v>1.5385245230492106E-3</v>
      </c>
      <c r="L31" s="526"/>
    </row>
    <row r="32" spans="1:12" ht="33" customHeight="1" x14ac:dyDescent="0.2">
      <c r="A32" s="370" t="s">
        <v>1415</v>
      </c>
      <c r="B32" s="370">
        <v>1308.0999999999999</v>
      </c>
      <c r="C32" s="370">
        <v>1303.5999999999999</v>
      </c>
      <c r="D32" s="370">
        <v>0</v>
      </c>
      <c r="E32" s="370">
        <f t="shared" si="7"/>
        <v>4.5</v>
      </c>
      <c r="F32" s="370">
        <v>0.01</v>
      </c>
      <c r="G32" s="439">
        <f t="shared" si="9"/>
        <v>4.4999999999999998E-2</v>
      </c>
      <c r="H32" s="454">
        <f t="shared" si="8"/>
        <v>3.451979134703897E-5</v>
      </c>
      <c r="L32" s="526"/>
    </row>
    <row r="33" spans="1:12" ht="33" customHeight="1" x14ac:dyDescent="0.2">
      <c r="A33" s="370" t="s">
        <v>82</v>
      </c>
      <c r="B33" s="370">
        <v>2004.4</v>
      </c>
      <c r="C33" s="370">
        <f>1712.8</f>
        <v>1712.8</v>
      </c>
      <c r="D33" s="370">
        <f>210.1+69.4-18.03</f>
        <v>261.47000000000003</v>
      </c>
      <c r="E33" s="370">
        <f t="shared" si="7"/>
        <v>30.130000000000109</v>
      </c>
      <c r="F33" s="370">
        <v>0.01</v>
      </c>
      <c r="G33" s="439">
        <f t="shared" si="9"/>
        <v>0.30130000000000112</v>
      </c>
      <c r="H33" s="454">
        <f t="shared" si="8"/>
        <v>1.7591078935077134E-4</v>
      </c>
      <c r="L33" s="526"/>
    </row>
    <row r="34" spans="1:12" ht="33" customHeight="1" x14ac:dyDescent="0.2">
      <c r="A34" s="370" t="s">
        <v>1420</v>
      </c>
      <c r="B34" s="370">
        <f>64.6+236.9</f>
        <v>301.5</v>
      </c>
      <c r="C34" s="370"/>
      <c r="D34" s="370"/>
      <c r="E34" s="370"/>
      <c r="F34" s="370"/>
      <c r="G34" s="439"/>
      <c r="H34" s="370"/>
    </row>
    <row r="35" spans="1:12" ht="33" customHeight="1" x14ac:dyDescent="0.2">
      <c r="A35" s="357" t="s">
        <v>1416</v>
      </c>
      <c r="B35" s="357">
        <f>SUM(B28:B34)</f>
        <v>65706.699999999983</v>
      </c>
      <c r="C35" s="357">
        <f t="shared" ref="C35" si="10">SUM(C28:C33)</f>
        <v>44335.500000000007</v>
      </c>
      <c r="E35" s="357">
        <f>SUM(E28:E33)</f>
        <v>7697.0299999999943</v>
      </c>
      <c r="F35" s="357">
        <v>2.88</v>
      </c>
      <c r="G35" s="440">
        <f t="shared" ref="G35" si="11">SUM(G28:G33)</f>
        <v>76.970299999999952</v>
      </c>
      <c r="H35" s="455">
        <f>G35/C35</f>
        <v>1.7360873340776565E-3</v>
      </c>
      <c r="K35" s="528"/>
      <c r="L35" s="526"/>
    </row>
  </sheetData>
  <customSheetViews>
    <customSheetView guid="{59BB3A05-2517-4212-B4B0-766CE27362F6}" state="hidden">
      <selection activeCell="K15" sqref="K15"/>
      <pageMargins left="0.7" right="0.7" top="0.75" bottom="0.75" header="0.3" footer="0.3"/>
      <pageSetup paperSize="9" orientation="portrait" r:id="rId1"/>
    </customSheetView>
    <customSheetView guid="{11E80AD0-6AA7-470D-8311-11AF96F196E5}">
      <selection activeCell="H24" sqref="H24"/>
      <pageMargins left="0.7" right="0.7" top="0.75" bottom="0.75" header="0.3" footer="0.3"/>
      <pageSetup paperSize="9" orientation="portrait" r:id="rId2"/>
    </customSheetView>
    <customSheetView guid="{1298D0A2-0CF6-434E-A6CD-B210E2963ADD}" topLeftCell="A16">
      <selection activeCell="H24" sqref="H24"/>
      <pageMargins left="0.7" right="0.7" top="0.75" bottom="0.75" header="0.3" footer="0.3"/>
      <pageSetup paperSize="9" orientation="portrait" r:id="rId3"/>
    </customSheetView>
  </customSheetViews>
  <mergeCells count="3">
    <mergeCell ref="A13:H13"/>
    <mergeCell ref="A1:H1"/>
    <mergeCell ref="A25:H25"/>
  </mergeCells>
  <pageMargins left="0.7" right="0.7" top="0.75" bottom="0.75" header="0.3" footer="0.3"/>
  <pageSetup paperSize="9" orientation="portrait" r:id="rId4"/>
  <legacy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A10" zoomScaleNormal="100" workbookViewId="0">
      <selection activeCell="H21" sqref="H21"/>
    </sheetView>
  </sheetViews>
  <sheetFormatPr defaultColWidth="9.140625" defaultRowHeight="33" customHeight="1" x14ac:dyDescent="0.2"/>
  <cols>
    <col min="1" max="1" width="9.140625" style="357"/>
    <col min="2" max="2" width="12.42578125" style="357" customWidth="1"/>
    <col min="3" max="4" width="13.85546875" style="357" customWidth="1"/>
    <col min="5" max="6" width="12.42578125" style="357" customWidth="1"/>
    <col min="7" max="7" width="15.5703125" style="357" customWidth="1"/>
    <col min="8" max="8" width="16.7109375" style="357" customWidth="1"/>
    <col min="9" max="9" width="15.42578125" style="357" customWidth="1"/>
    <col min="10" max="10" width="17.140625" style="357" customWidth="1"/>
    <col min="11" max="11" width="9.140625" style="357"/>
    <col min="12" max="12" width="11.5703125" style="357" bestFit="1" customWidth="1"/>
    <col min="13" max="16384" width="9.140625" style="357"/>
  </cols>
  <sheetData>
    <row r="1" spans="1:11" ht="33" customHeight="1" x14ac:dyDescent="0.2">
      <c r="A1" s="886" t="s">
        <v>1530</v>
      </c>
      <c r="B1" s="886"/>
      <c r="C1" s="886"/>
      <c r="D1" s="886"/>
      <c r="E1" s="886"/>
      <c r="F1" s="886"/>
      <c r="G1" s="886"/>
      <c r="H1" s="886"/>
      <c r="I1" s="497"/>
    </row>
    <row r="2" spans="1:11" ht="18" customHeight="1" x14ac:dyDescent="0.2"/>
    <row r="3" spans="1:11" ht="72.75" customHeight="1" x14ac:dyDescent="0.2">
      <c r="A3" s="370"/>
      <c r="B3" s="370" t="s">
        <v>1433</v>
      </c>
      <c r="C3" s="370" t="s">
        <v>1434</v>
      </c>
      <c r="D3" s="370" t="s">
        <v>1456</v>
      </c>
      <c r="E3" s="370" t="s">
        <v>1435</v>
      </c>
      <c r="F3" s="370" t="s">
        <v>1429</v>
      </c>
      <c r="G3" s="370" t="s">
        <v>1436</v>
      </c>
      <c r="H3" s="370" t="s">
        <v>1529</v>
      </c>
    </row>
    <row r="4" spans="1:11" ht="33" customHeight="1" x14ac:dyDescent="0.2">
      <c r="A4" s="370" t="s">
        <v>71</v>
      </c>
      <c r="B4" s="370">
        <v>22605.8</v>
      </c>
      <c r="C4" s="370">
        <f>1395.8+15954.1</f>
        <v>17349.900000000001</v>
      </c>
      <c r="D4" s="370">
        <f>457.3-24.5-3.6-40+475.9-5.5-13.1-2.1-16.5+1005.2-38.5-422.8</f>
        <v>1371.8</v>
      </c>
      <c r="E4" s="370">
        <f t="shared" ref="E4:E9" si="0">B4-C4-D4</f>
        <v>3884.0999999999976</v>
      </c>
      <c r="F4" s="370">
        <v>3.23</v>
      </c>
      <c r="G4" s="439">
        <f t="shared" ref="G4:G8" si="1">E4*F4</f>
        <v>12545.642999999993</v>
      </c>
      <c r="H4" s="450">
        <f>G4/C4</f>
        <v>0.72309598326215085</v>
      </c>
    </row>
    <row r="5" spans="1:11" ht="33" customHeight="1" x14ac:dyDescent="0.2">
      <c r="A5" s="370" t="s">
        <v>28</v>
      </c>
      <c r="B5" s="370">
        <v>24756.6</v>
      </c>
      <c r="C5" s="370">
        <f>1339.2+15133.7</f>
        <v>16472.900000000001</v>
      </c>
      <c r="D5" s="370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0">
        <f t="shared" si="0"/>
        <v>3388.4999999999964</v>
      </c>
      <c r="F5" s="370">
        <v>3.23</v>
      </c>
      <c r="G5" s="439">
        <f t="shared" si="1"/>
        <v>10944.854999999989</v>
      </c>
      <c r="H5" s="450">
        <f>G5/C5</f>
        <v>0.66441579806834183</v>
      </c>
      <c r="J5" s="486"/>
    </row>
    <row r="6" spans="1:11" ht="33" customHeight="1" x14ac:dyDescent="0.2">
      <c r="A6" s="370" t="s">
        <v>1036</v>
      </c>
      <c r="B6" s="370">
        <v>13321.1</v>
      </c>
      <c r="C6" s="370">
        <v>6275</v>
      </c>
      <c r="D6" s="370">
        <f>678.3+6165.9</f>
        <v>6844.2</v>
      </c>
      <c r="E6" s="370">
        <f t="shared" si="0"/>
        <v>201.90000000000055</v>
      </c>
      <c r="F6" s="370">
        <v>3.23</v>
      </c>
      <c r="G6" s="439">
        <f t="shared" si="1"/>
        <v>652.13700000000176</v>
      </c>
      <c r="H6" s="450">
        <f t="shared" ref="H6:H7" si="2">G6/C6</f>
        <v>0.10392621513944252</v>
      </c>
    </row>
    <row r="7" spans="1:11" ht="33" customHeight="1" x14ac:dyDescent="0.2">
      <c r="A7" s="370" t="s">
        <v>1414</v>
      </c>
      <c r="B7" s="370">
        <v>1409.2</v>
      </c>
      <c r="C7" s="370">
        <v>1221.3</v>
      </c>
      <c r="D7" s="370">
        <v>0</v>
      </c>
      <c r="E7" s="370">
        <f t="shared" si="0"/>
        <v>187.90000000000009</v>
      </c>
      <c r="F7" s="370">
        <v>3.23</v>
      </c>
      <c r="G7" s="439">
        <f t="shared" si="1"/>
        <v>606.91700000000026</v>
      </c>
      <c r="H7" s="450">
        <f t="shared" si="2"/>
        <v>0.49694342094489502</v>
      </c>
    </row>
    <row r="8" spans="1:11" ht="33" customHeight="1" x14ac:dyDescent="0.2">
      <c r="A8" s="370" t="s">
        <v>1415</v>
      </c>
      <c r="B8" s="370">
        <v>1308.0999999999999</v>
      </c>
      <c r="C8" s="370">
        <v>1303.5999999999999</v>
      </c>
      <c r="D8" s="370">
        <v>0</v>
      </c>
      <c r="E8" s="370">
        <f t="shared" si="0"/>
        <v>4.5</v>
      </c>
      <c r="F8" s="370">
        <v>3.23</v>
      </c>
      <c r="G8" s="439">
        <f t="shared" si="1"/>
        <v>14.535</v>
      </c>
      <c r="H8" s="450">
        <f>G8/C8</f>
        <v>1.1149892605093588E-2</v>
      </c>
    </row>
    <row r="9" spans="1:11" ht="33" customHeight="1" x14ac:dyDescent="0.2">
      <c r="A9" s="370" t="s">
        <v>82</v>
      </c>
      <c r="B9" s="370">
        <v>2004.4</v>
      </c>
      <c r="C9" s="370">
        <f>1712.8</f>
        <v>1712.8</v>
      </c>
      <c r="D9" s="370">
        <f>210.1+69.4-18.03</f>
        <v>261.47000000000003</v>
      </c>
      <c r="E9" s="370">
        <f t="shared" si="0"/>
        <v>30.130000000000109</v>
      </c>
      <c r="F9" s="370">
        <v>3.23</v>
      </c>
      <c r="G9" s="439">
        <f>E9*F9</f>
        <v>97.319900000000345</v>
      </c>
      <c r="H9" s="450">
        <f>G9/C9</f>
        <v>5.6819184960299127E-2</v>
      </c>
    </row>
    <row r="10" spans="1:11" ht="33" customHeight="1" x14ac:dyDescent="0.2">
      <c r="A10" s="370" t="s">
        <v>1420</v>
      </c>
      <c r="B10" s="370">
        <f>64.6+236.9</f>
        <v>301.5</v>
      </c>
      <c r="C10" s="370"/>
      <c r="D10" s="370">
        <v>301.5</v>
      </c>
      <c r="E10" s="370"/>
      <c r="F10" s="370"/>
      <c r="G10" s="439"/>
      <c r="H10" s="370"/>
    </row>
    <row r="11" spans="1:11" ht="33" customHeight="1" x14ac:dyDescent="0.35">
      <c r="A11" s="357" t="s">
        <v>1416</v>
      </c>
      <c r="B11" s="357">
        <f>SUM(B4:B10)</f>
        <v>65706.699999999983</v>
      </c>
      <c r="C11" s="357">
        <f>SUM(C4:C9)</f>
        <v>44335.500000000007</v>
      </c>
      <c r="D11" s="456">
        <f>SUM(D4:D10)</f>
        <v>13674.17</v>
      </c>
      <c r="E11" s="357">
        <f>SUM(E4:E9)</f>
        <v>7697.0299999999943</v>
      </c>
      <c r="F11" s="370">
        <v>3.23</v>
      </c>
      <c r="G11" s="440">
        <f>SUM(G4:G9)</f>
        <v>24861.406899999984</v>
      </c>
      <c r="H11" s="564">
        <f>G11/C11</f>
        <v>0.560756208907083</v>
      </c>
    </row>
    <row r="12" spans="1:11" ht="33" customHeight="1" x14ac:dyDescent="0.2">
      <c r="C12" s="357">
        <f>C11-C6</f>
        <v>38060.500000000007</v>
      </c>
      <c r="H12" s="447"/>
    </row>
    <row r="13" spans="1:11" ht="23.25" customHeight="1" x14ac:dyDescent="0.2">
      <c r="A13" t="s">
        <v>1430</v>
      </c>
      <c r="H13" s="446">
        <f>'Общ. счетчики'!B52</f>
        <v>138185</v>
      </c>
      <c r="I13" s="759"/>
    </row>
    <row r="14" spans="1:11" ht="23.25" customHeight="1" x14ac:dyDescent="0.2">
      <c r="A14" t="s">
        <v>1437</v>
      </c>
      <c r="H14" s="448"/>
      <c r="I14" s="466"/>
    </row>
    <row r="15" spans="1:11" ht="15" customHeight="1" x14ac:dyDescent="0.2">
      <c r="A15" s="357" t="s">
        <v>1377</v>
      </c>
      <c r="H15" s="754">
        <f>Под.6!F202+'Нежелые помещения'!F5</f>
        <v>51940</v>
      </c>
      <c r="I15" s="466"/>
      <c r="K15" s="461"/>
    </row>
    <row r="16" spans="1:11" ht="15" customHeight="1" x14ac:dyDescent="0.2">
      <c r="A16" s="357" t="s">
        <v>1378</v>
      </c>
      <c r="H16" s="754">
        <f>'Под. 1 и 2'!F118+'Под. 3'!F32+'Под. 4  и 5'!F60+'Нежелые помещения'!F22+'Нежелые помещения'!F14+'Нежелые помещения'!F10</f>
        <v>43362</v>
      </c>
      <c r="I16" s="466"/>
    </row>
    <row r="17" spans="1:10" ht="15" customHeight="1" x14ac:dyDescent="0.2">
      <c r="A17" s="357" t="s">
        <v>1379</v>
      </c>
      <c r="H17" s="754">
        <f>'Общ. счетчики'!G50</f>
        <v>9360</v>
      </c>
      <c r="I17" s="466"/>
      <c r="J17" s="486"/>
    </row>
    <row r="18" spans="1:10" ht="23.25" customHeight="1" x14ac:dyDescent="0.2">
      <c r="A18" t="s">
        <v>1432</v>
      </c>
      <c r="H18" s="448"/>
      <c r="I18" s="466"/>
    </row>
    <row r="19" spans="1:10" ht="23.25" customHeight="1" x14ac:dyDescent="0.2">
      <c r="A19" t="s">
        <v>1431</v>
      </c>
      <c r="H19" s="449">
        <f>SUM(H15:H18)</f>
        <v>104662</v>
      </c>
      <c r="I19" s="449"/>
      <c r="J19" s="761"/>
    </row>
    <row r="20" spans="1:10" ht="23.25" customHeight="1" x14ac:dyDescent="0.2">
      <c r="A20" s="13" t="s">
        <v>1980</v>
      </c>
      <c r="H20" s="755">
        <f>'Общ. счетчики'!G35</f>
        <v>24000</v>
      </c>
      <c r="I20" s="449"/>
      <c r="J20" s="447"/>
    </row>
    <row r="21" spans="1:10" ht="33" customHeight="1" x14ac:dyDescent="0.2">
      <c r="G21" s="702" t="s">
        <v>2016</v>
      </c>
      <c r="H21" s="703">
        <f>H13-H19-H20</f>
        <v>9523</v>
      </c>
      <c r="I21" s="447"/>
    </row>
    <row r="22" spans="1:10" ht="33" customHeight="1" x14ac:dyDescent="0.2">
      <c r="H22" s="763"/>
      <c r="I22" s="447"/>
    </row>
  </sheetData>
  <customSheetViews>
    <customSheetView guid="{59BB3A05-2517-4212-B4B0-766CE27362F6}" fitToPage="1" state="hidden" topLeftCell="A10">
      <selection activeCell="H21" sqref="H21"/>
      <pageMargins left="0.70866141732283472" right="0.70866141732283472" top="0.74803149606299213" bottom="0.74803149606299213" header="0.31496062992125984" footer="0.31496062992125984"/>
      <pageSetup paperSize="9" scale="73" orientation="portrait" r:id="rId1"/>
    </customSheetView>
    <customSheetView guid="{11E80AD0-6AA7-470D-8311-11AF96F196E5}" fitToPage="1" topLeftCell="A11">
      <selection activeCell="H22" sqref="H22"/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  <customSheetView guid="{1298D0A2-0CF6-434E-A6CD-B210E2963ADD}" fitToPage="1">
      <selection activeCell="D8" sqref="D8"/>
      <pageMargins left="0.70866141732283472" right="0.70866141732283472" top="0.74803149606299213" bottom="0.74803149606299213" header="0.31496062992125984" footer="0.31496062992125984"/>
      <pageSetup paperSize="9" scale="83" orientation="portrait" r:id="rId3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portrait" r:id="rId4"/>
  <legacy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="110" zoomScaleNormal="110" workbookViewId="0">
      <selection activeCell="D15" sqref="D15"/>
    </sheetView>
  </sheetViews>
  <sheetFormatPr defaultColWidth="9.140625" defaultRowHeight="33" customHeight="1" x14ac:dyDescent="0.2"/>
  <cols>
    <col min="1" max="1" width="6.5703125" style="358" customWidth="1"/>
    <col min="2" max="2" width="23.5703125" style="358" customWidth="1"/>
    <col min="3" max="3" width="10.140625" style="358" customWidth="1"/>
    <col min="4" max="4" width="15.85546875" style="358" customWidth="1"/>
    <col min="5" max="5" width="10.7109375" style="358" customWidth="1"/>
    <col min="6" max="6" width="11.42578125" style="358" customWidth="1"/>
    <col min="7" max="7" width="18.5703125" style="358" customWidth="1"/>
    <col min="8" max="8" width="8.85546875" style="358" customWidth="1"/>
    <col min="9" max="16384" width="9.140625" style="358"/>
  </cols>
  <sheetData>
    <row r="1" spans="1:9" ht="36.75" customHeight="1" x14ac:dyDescent="0.2">
      <c r="A1" s="547" t="s">
        <v>2030</v>
      </c>
      <c r="B1" s="548"/>
      <c r="C1" s="548"/>
      <c r="D1" s="548"/>
      <c r="E1" s="548"/>
      <c r="F1" s="548"/>
      <c r="G1" s="548"/>
    </row>
    <row r="2" spans="1:9" ht="15" customHeight="1" x14ac:dyDescent="0.2">
      <c r="A2" s="889" t="s">
        <v>1393</v>
      </c>
      <c r="B2" s="889" t="s">
        <v>1394</v>
      </c>
      <c r="C2" s="889" t="s">
        <v>1395</v>
      </c>
      <c r="D2" s="889" t="s">
        <v>1396</v>
      </c>
      <c r="E2" s="889" t="s">
        <v>1397</v>
      </c>
      <c r="F2" s="889"/>
      <c r="G2" s="889"/>
    </row>
    <row r="3" spans="1:9" ht="15" customHeight="1" x14ac:dyDescent="0.2">
      <c r="A3" s="889"/>
      <c r="B3" s="889"/>
      <c r="C3" s="889"/>
      <c r="D3" s="889"/>
      <c r="E3" s="889" t="s">
        <v>1398</v>
      </c>
      <c r="F3" s="889"/>
      <c r="G3" s="889" t="s">
        <v>1401</v>
      </c>
    </row>
    <row r="4" spans="1:9" ht="15" customHeight="1" x14ac:dyDescent="0.2">
      <c r="A4" s="889"/>
      <c r="B4" s="889"/>
      <c r="C4" s="889"/>
      <c r="D4" s="849"/>
      <c r="E4" s="443" t="s">
        <v>1399</v>
      </c>
      <c r="F4" s="443" t="s">
        <v>1400</v>
      </c>
      <c r="G4" s="889"/>
    </row>
    <row r="5" spans="1:9" ht="17.25" customHeight="1" x14ac:dyDescent="0.2">
      <c r="A5" s="359" t="s">
        <v>1404</v>
      </c>
      <c r="B5" s="360" t="s">
        <v>1402</v>
      </c>
      <c r="C5" s="444" t="s">
        <v>1403</v>
      </c>
      <c r="D5" s="718">
        <v>6311.86</v>
      </c>
      <c r="E5" s="667">
        <f>303.24+21.74</f>
        <v>324.98</v>
      </c>
      <c r="F5" s="360"/>
      <c r="G5" s="361">
        <v>139.97999999999999</v>
      </c>
    </row>
    <row r="6" spans="1:9" ht="21.75" customHeight="1" x14ac:dyDescent="0.2">
      <c r="A6" s="359" t="s">
        <v>1404</v>
      </c>
      <c r="B6" s="360" t="s">
        <v>1406</v>
      </c>
      <c r="C6" s="361" t="s">
        <v>1403</v>
      </c>
      <c r="D6" s="686"/>
      <c r="E6" s="460">
        <f>E7*0.051</f>
        <v>54.976469999999999</v>
      </c>
      <c r="F6" s="460">
        <f>F7*0.051</f>
        <v>26.521529999999998</v>
      </c>
      <c r="G6" s="460">
        <f>G7*0.051</f>
        <v>1.96299</v>
      </c>
      <c r="I6" s="764"/>
    </row>
    <row r="7" spans="1:9" ht="21.75" customHeight="1" x14ac:dyDescent="0.2">
      <c r="A7" s="359" t="s">
        <v>1407</v>
      </c>
      <c r="B7" s="360" t="s">
        <v>1408</v>
      </c>
      <c r="C7" s="361" t="s">
        <v>1409</v>
      </c>
      <c r="D7" s="360"/>
      <c r="E7" s="573">
        <f>1598-F7</f>
        <v>1077.97</v>
      </c>
      <c r="F7" s="361">
        <f>161*3.23</f>
        <v>520.03</v>
      </c>
      <c r="G7" s="715">
        <v>38.49</v>
      </c>
    </row>
    <row r="8" spans="1:9" ht="12" customHeight="1" x14ac:dyDescent="0.2">
      <c r="A8" s="359" t="s">
        <v>1407</v>
      </c>
      <c r="B8" s="360" t="s">
        <v>1410</v>
      </c>
      <c r="C8" s="361" t="s">
        <v>1409</v>
      </c>
      <c r="D8" s="772">
        <v>300196</v>
      </c>
      <c r="E8" s="573">
        <f>2014-198</f>
        <v>1816</v>
      </c>
      <c r="F8" s="361">
        <f>161*4.33</f>
        <v>697.13</v>
      </c>
      <c r="G8" s="715">
        <v>38.49</v>
      </c>
      <c r="H8" s="537"/>
    </row>
    <row r="9" spans="1:9" ht="12" customHeight="1" x14ac:dyDescent="0.2">
      <c r="A9" s="359" t="s">
        <v>1407</v>
      </c>
      <c r="B9" s="360" t="s">
        <v>1411</v>
      </c>
      <c r="C9" s="361" t="s">
        <v>1409</v>
      </c>
      <c r="D9" s="360"/>
      <c r="E9" s="460">
        <f>E7+E8</f>
        <v>2893.9700000000003</v>
      </c>
      <c r="F9" s="460">
        <f>F7+F8</f>
        <v>1217.1599999999999</v>
      </c>
      <c r="G9" s="715">
        <f>G7+G8</f>
        <v>76.98</v>
      </c>
    </row>
    <row r="10" spans="1:9" ht="12" customHeight="1" x14ac:dyDescent="0.2">
      <c r="A10" s="359" t="s">
        <v>1405</v>
      </c>
      <c r="B10" s="360" t="s">
        <v>1412</v>
      </c>
      <c r="C10" s="361" t="s">
        <v>1382</v>
      </c>
      <c r="D10" s="524"/>
      <c r="E10" s="525">
        <f>('Норматив ээ'!H19+'Норматив ээ'!H21)-F10-G10</f>
        <v>88459.59</v>
      </c>
      <c r="F10" s="668">
        <f>Под.6!G202+'Под. 4  и 5'!G60+'Под. 3'!G32+'Под. 1 и 2'!G118</f>
        <v>864</v>
      </c>
      <c r="G10" s="529">
        <f>24861.41</f>
        <v>24861.41</v>
      </c>
    </row>
    <row r="11" spans="1:9" ht="15" customHeight="1" x14ac:dyDescent="0.2">
      <c r="E11" s="887"/>
      <c r="F11" s="888"/>
    </row>
    <row r="12" spans="1:9" ht="33" customHeight="1" x14ac:dyDescent="0.2">
      <c r="F12" s="749"/>
    </row>
    <row r="13" spans="1:9" ht="33" customHeight="1" x14ac:dyDescent="0.2">
      <c r="G13" s="527"/>
    </row>
    <row r="14" spans="1:9" ht="33" customHeight="1" x14ac:dyDescent="0.2">
      <c r="F14" s="358" t="s">
        <v>492</v>
      </c>
      <c r="G14" s="527"/>
    </row>
  </sheetData>
  <customSheetViews>
    <customSheetView guid="{59BB3A05-2517-4212-B4B0-766CE27362F6}" scale="110" fitToPage="1">
      <selection activeCell="D15" sqref="D15"/>
      <pageMargins left="0.70866141732283472" right="0.70866141732283472" top="0.74803149606299213" bottom="0.74803149606299213" header="0.31496062992125984" footer="0.31496062992125984"/>
      <pageSetup paperSize="9" scale="92" orientation="portrait" r:id="rId1"/>
    </customSheetView>
    <customSheetView guid="{11E80AD0-6AA7-470D-8311-11AF96F196E5}" scale="110" fitToPage="1">
      <selection activeCell="E10" sqref="E10:G10"/>
      <pageMargins left="0.70866141732283472" right="0.70866141732283472" top="0.74803149606299213" bottom="0.74803149606299213" header="0.31496062992125984" footer="0.31496062992125984"/>
      <pageSetup paperSize="9" scale="92" orientation="portrait" r:id="rId2"/>
    </customSheetView>
    <customSheetView guid="{1298D0A2-0CF6-434E-A6CD-B210E2963ADD}" scale="110" fitToPage="1">
      <selection activeCell="J9" sqref="J9"/>
      <pageMargins left="0.70866141732283472" right="0.70866141732283472" top="0.74803149606299213" bottom="0.74803149606299213" header="0.31496062992125984" footer="0.31496062992125984"/>
      <pageSetup paperSize="9" scale="92" orientation="portrait" r:id="rId3"/>
    </customSheetView>
  </customSheetViews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J10" sqref="J10"/>
    </sheetView>
  </sheetViews>
  <sheetFormatPr defaultRowHeight="12.75" x14ac:dyDescent="0.2"/>
  <cols>
    <col min="1" max="1" width="12.85546875" customWidth="1"/>
    <col min="2" max="2" width="13.5703125" customWidth="1"/>
    <col min="3" max="3" width="12.85546875" customWidth="1"/>
    <col min="4" max="4" width="12.28515625" customWidth="1"/>
    <col min="5" max="5" width="14.28515625" customWidth="1"/>
  </cols>
  <sheetData>
    <row r="1" spans="1:5" ht="21.75" customHeight="1" x14ac:dyDescent="0.2"/>
    <row r="2" spans="1:5" ht="42" customHeight="1" x14ac:dyDescent="0.2">
      <c r="B2" s="357"/>
      <c r="C2" s="357"/>
      <c r="D2" s="357"/>
      <c r="E2" s="357"/>
    </row>
    <row r="3" spans="1:5" x14ac:dyDescent="0.2">
      <c r="A3" s="238"/>
      <c r="B3" s="238"/>
      <c r="C3" s="238"/>
      <c r="D3" s="238"/>
      <c r="E3" s="238"/>
    </row>
    <row r="6" spans="1:5" ht="36.75" customHeight="1" x14ac:dyDescent="0.2">
      <c r="A6" s="357"/>
    </row>
  </sheetData>
  <customSheetViews>
    <customSheetView guid="{59BB3A05-2517-4212-B4B0-766CE27362F6}" state="hidden">
      <selection activeCell="J10" sqref="J10"/>
      <pageMargins left="0.7" right="0.7" top="0.75" bottom="0.75" header="0.3" footer="0.3"/>
      <pageSetup paperSize="9" orientation="portrait" verticalDpi="0" r:id="rId1"/>
    </customSheetView>
    <customSheetView guid="{11E80AD0-6AA7-470D-8311-11AF96F196E5}">
      <selection activeCell="C11" sqref="C11"/>
      <pageMargins left="0.7" right="0.7" top="0.75" bottom="0.75" header="0.3" footer="0.3"/>
      <pageSetup paperSize="9" orientation="portrait" verticalDpi="0" r:id="rId2"/>
    </customSheetView>
    <customSheetView guid="{1298D0A2-0CF6-434E-A6CD-B210E2963ADD}">
      <selection activeCell="C11" sqref="C11"/>
      <pageMargins left="0.7" right="0.7" top="0.75" bottom="0.75" header="0.3" footer="0.3"/>
      <pageSetup paperSize="9" orientation="portrait" verticalDpi="0" r:id="rId3"/>
    </customSheetView>
  </customSheetViews>
  <pageMargins left="0.7" right="0.7" top="0.75" bottom="0.75" header="0.3" footer="0.3"/>
  <pageSetup paperSize="9" orientation="portrait" verticalDpi="0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/>
  <customSheetViews>
    <customSheetView guid="{59BB3A05-2517-4212-B4B0-766CE27362F6}" state="hidden">
      <selection activeCell="B14" sqref="B14"/>
      <pageMargins left="0.7" right="0.7" top="0.75" bottom="0.75" header="0.3" footer="0.3"/>
    </customSheetView>
    <customSheetView guid="{11E80AD0-6AA7-470D-8311-11AF96F196E5}">
      <selection activeCell="B14" sqref="B14"/>
      <pageMargins left="0.7" right="0.7" top="0.75" bottom="0.75" header="0.3" footer="0.3"/>
    </customSheetView>
    <customSheetView guid="{1298D0A2-0CF6-434E-A6CD-B210E2963ADD}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59BB3A05-2517-4212-B4B0-766CE27362F6}" state="hidden">
      <pageMargins left="0.7" right="0.7" top="0.75" bottom="0.75" header="0.3" footer="0.3"/>
    </customSheetView>
    <customSheetView guid="{11E80AD0-6AA7-470D-8311-11AF96F196E5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O14" sqref="O14"/>
    </sheetView>
  </sheetViews>
  <sheetFormatPr defaultColWidth="9.140625" defaultRowHeight="33" customHeight="1" x14ac:dyDescent="0.2"/>
  <cols>
    <col min="1" max="1" width="6.5703125" style="358" customWidth="1"/>
    <col min="2" max="2" width="23.5703125" style="358" customWidth="1"/>
    <col min="3" max="3" width="10.140625" style="358" customWidth="1"/>
    <col min="4" max="4" width="15.85546875" style="358" customWidth="1"/>
    <col min="5" max="5" width="10.7109375" style="358" customWidth="1"/>
    <col min="6" max="6" width="11.42578125" style="358" customWidth="1"/>
    <col min="7" max="7" width="18.5703125" style="358" customWidth="1"/>
    <col min="8" max="8" width="8.85546875" style="358" customWidth="1"/>
    <col min="9" max="9" width="9.140625" style="358"/>
    <col min="10" max="10" width="10" style="358" bestFit="1" customWidth="1"/>
    <col min="11" max="16384" width="9.140625" style="358"/>
  </cols>
  <sheetData>
    <row r="1" spans="1:13" ht="36.75" customHeight="1" x14ac:dyDescent="0.2">
      <c r="A1" s="547" t="s">
        <v>1995</v>
      </c>
      <c r="B1" s="548"/>
      <c r="C1" s="548"/>
      <c r="D1" s="548"/>
      <c r="E1" s="548"/>
      <c r="F1" s="548"/>
      <c r="G1" s="548"/>
    </row>
    <row r="2" spans="1:13" ht="46.5" customHeight="1" x14ac:dyDescent="0.2">
      <c r="A2" s="443" t="s">
        <v>1393</v>
      </c>
      <c r="B2" s="443" t="s">
        <v>1394</v>
      </c>
      <c r="C2" s="443" t="s">
        <v>1395</v>
      </c>
      <c r="D2" s="443" t="s">
        <v>1396</v>
      </c>
      <c r="E2" s="443" t="s">
        <v>1397</v>
      </c>
      <c r="F2"/>
      <c r="G2"/>
    </row>
    <row r="3" spans="1:13" ht="35.25" customHeight="1" x14ac:dyDescent="0.2">
      <c r="A3"/>
      <c r="B3"/>
      <c r="C3"/>
      <c r="D3"/>
      <c r="E3" s="443" t="s">
        <v>1398</v>
      </c>
      <c r="F3"/>
      <c r="G3" s="443" t="s">
        <v>1401</v>
      </c>
      <c r="J3" s="748" t="s">
        <v>2003</v>
      </c>
      <c r="K3" s="748" t="s">
        <v>2010</v>
      </c>
      <c r="L3" s="748" t="s">
        <v>2011</v>
      </c>
      <c r="M3" s="358" t="s">
        <v>2014</v>
      </c>
    </row>
    <row r="4" spans="1:13" ht="15" customHeight="1" x14ac:dyDescent="0.2">
      <c r="A4"/>
      <c r="B4"/>
      <c r="C4"/>
      <c r="D4"/>
      <c r="E4" s="443" t="s">
        <v>1399</v>
      </c>
      <c r="F4" s="443" t="s">
        <v>1400</v>
      </c>
      <c r="G4"/>
    </row>
    <row r="5" spans="1:13" ht="17.25" customHeight="1" x14ac:dyDescent="0.2">
      <c r="A5" s="359" t="s">
        <v>1404</v>
      </c>
      <c r="B5" s="360" t="s">
        <v>1402</v>
      </c>
      <c r="C5" s="444" t="s">
        <v>1403</v>
      </c>
      <c r="D5" s="718">
        <v>3959.46</v>
      </c>
      <c r="E5" s="667">
        <f>236.21+21.99</f>
        <v>258.2</v>
      </c>
      <c r="F5" s="360"/>
      <c r="G5" s="361">
        <v>302.08</v>
      </c>
      <c r="I5" s="750" t="s">
        <v>2004</v>
      </c>
      <c r="J5" s="358">
        <f>Под.6!F202</f>
        <v>51924</v>
      </c>
      <c r="K5" s="358">
        <f>'Общ. счетчики'!G39+'Общ. счетчики'!G38</f>
        <v>52320</v>
      </c>
      <c r="L5" s="358">
        <f>'Общ. счетчики'!G36+'Общ. счетчики'!G37</f>
        <v>3465</v>
      </c>
    </row>
    <row r="6" spans="1:13" ht="21.75" customHeight="1" x14ac:dyDescent="0.2">
      <c r="A6" s="359" t="s">
        <v>1404</v>
      </c>
      <c r="B6" s="360" t="s">
        <v>1406</v>
      </c>
      <c r="C6" s="361" t="s">
        <v>1403</v>
      </c>
      <c r="D6" s="686"/>
      <c r="E6" s="460">
        <f>E7*0.051</f>
        <v>62.778449999999999</v>
      </c>
      <c r="F6" s="460">
        <f>F7*0.051</f>
        <v>22.23855</v>
      </c>
      <c r="G6" s="544">
        <f>G7*0.051</f>
        <v>5.7629999999999999</v>
      </c>
      <c r="I6" s="750" t="s">
        <v>2005</v>
      </c>
      <c r="J6" s="749">
        <f>'Под. 1 и 2'!F118+'Под. 3'!F32+'Под. 4  и 5'!F60</f>
        <v>42595</v>
      </c>
      <c r="K6" s="358">
        <f>'Общ. счетчики'!G10+'Общ. счетчики'!G11+'Общ. счетчики'!G15+'Общ. счетчики'!G16+'Общ. счетчики'!G20+'Общ. счетчики'!G21</f>
        <v>43060</v>
      </c>
      <c r="L6" s="358">
        <f>'Общ. счетчики'!G8+'Общ. счетчики'!G9+'Общ. счетчики'!G13+'Общ. счетчики'!G14+'Общ. счетчики'!G18+'Общ. счетчики'!G19</f>
        <v>5980</v>
      </c>
    </row>
    <row r="7" spans="1:13" ht="21.75" customHeight="1" x14ac:dyDescent="0.2">
      <c r="A7" s="359" t="s">
        <v>1407</v>
      </c>
      <c r="B7" s="360" t="s">
        <v>1408</v>
      </c>
      <c r="C7" s="361" t="s">
        <v>1409</v>
      </c>
      <c r="D7" s="360"/>
      <c r="E7" s="573">
        <f>1667-F7</f>
        <v>1230.95</v>
      </c>
      <c r="F7" s="361">
        <f>135*3.23</f>
        <v>436.05</v>
      </c>
      <c r="G7" s="573">
        <v>113</v>
      </c>
      <c r="I7" s="750" t="s">
        <v>2006</v>
      </c>
      <c r="J7" s="358">
        <f>'корп. 3'!C8+'корп. 3'!C7</f>
        <v>9360</v>
      </c>
      <c r="K7" s="749">
        <f>'Общ. счетчики'!G50</f>
        <v>9360</v>
      </c>
      <c r="L7" s="749">
        <f>K7</f>
        <v>9360</v>
      </c>
    </row>
    <row r="8" spans="1:13" ht="12" customHeight="1" x14ac:dyDescent="0.2">
      <c r="A8" s="359" t="s">
        <v>1407</v>
      </c>
      <c r="B8" s="360" t="s">
        <v>1410</v>
      </c>
      <c r="C8" s="361" t="s">
        <v>1409</v>
      </c>
      <c r="D8" s="551">
        <v>263623</v>
      </c>
      <c r="E8" s="573">
        <f>2650-F8</f>
        <v>2065.4499999999998</v>
      </c>
      <c r="F8" s="361">
        <f>135*4.33</f>
        <v>584.54999999999995</v>
      </c>
      <c r="G8" s="573">
        <v>113</v>
      </c>
      <c r="H8" s="537"/>
      <c r="I8" s="750" t="s">
        <v>2007</v>
      </c>
      <c r="K8" s="751"/>
      <c r="L8" s="751"/>
    </row>
    <row r="9" spans="1:13" ht="12" customHeight="1" x14ac:dyDescent="0.2">
      <c r="A9" s="359" t="s">
        <v>1407</v>
      </c>
      <c r="B9" s="360" t="s">
        <v>1411</v>
      </c>
      <c r="C9" s="361" t="s">
        <v>1409</v>
      </c>
      <c r="D9" s="360"/>
      <c r="E9" s="460">
        <f>E7+E8</f>
        <v>3296.3999999999996</v>
      </c>
      <c r="F9" s="460">
        <f>F7+F8</f>
        <v>1020.5999999999999</v>
      </c>
      <c r="G9" s="573">
        <v>226</v>
      </c>
      <c r="I9" s="750" t="s">
        <v>2012</v>
      </c>
      <c r="J9" s="749">
        <f>J5+J6+J7</f>
        <v>103879</v>
      </c>
      <c r="K9" s="749">
        <f>K5+K6+K7+K8</f>
        <v>104740</v>
      </c>
      <c r="L9" s="749">
        <f>L5+L6+L7+L8</f>
        <v>18805</v>
      </c>
      <c r="M9" s="749">
        <f>'Нежелые помещения'!F27</f>
        <v>1790</v>
      </c>
    </row>
    <row r="10" spans="1:13" ht="12" customHeight="1" x14ac:dyDescent="0.2">
      <c r="A10" s="359" t="s">
        <v>1405</v>
      </c>
      <c r="B10" s="360" t="s">
        <v>1412</v>
      </c>
      <c r="C10" s="361" t="s">
        <v>1382</v>
      </c>
      <c r="D10" s="524"/>
      <c r="E10" s="525">
        <f>'Норматив ээ'!H19-F10</f>
        <v>103798</v>
      </c>
      <c r="F10" s="668">
        <f>Под.6!G202+'Под. 4  и 5'!G60+'Под. 3'!G32+'Под. 1 и 2'!G118</f>
        <v>864</v>
      </c>
      <c r="G10" s="529">
        <f>24861.41-'Норматив ээ'!H21</f>
        <v>15338.41</v>
      </c>
      <c r="I10" s="750" t="s">
        <v>2008</v>
      </c>
      <c r="J10" s="752">
        <f>(K9+L9)-J9-M9</f>
        <v>17876</v>
      </c>
    </row>
    <row r="11" spans="1:13" ht="15" customHeight="1" x14ac:dyDescent="0.2">
      <c r="E11" s="743"/>
      <c r="F11"/>
      <c r="I11" s="750" t="s">
        <v>2009</v>
      </c>
      <c r="J11" s="753">
        <f>J10/'Норматив ээ'!C12</f>
        <v>0.46967328332523212</v>
      </c>
      <c r="K11" s="748" t="s">
        <v>2013</v>
      </c>
    </row>
    <row r="13" spans="1:13" ht="33" customHeight="1" x14ac:dyDescent="0.2">
      <c r="G13" s="527"/>
    </row>
    <row r="14" spans="1:13" ht="33" customHeight="1" x14ac:dyDescent="0.2">
      <c r="F14" s="358" t="s">
        <v>492</v>
      </c>
      <c r="G14" s="527"/>
    </row>
  </sheetData>
  <customSheetViews>
    <customSheetView guid="{59BB3A05-2517-4212-B4B0-766CE27362F6}" state="hidden">
      <selection activeCell="O14" sqref="O14"/>
      <pageMargins left="0.7" right="0.7" top="0.75" bottom="0.75" header="0.3" footer="0.3"/>
    </customSheetView>
    <customSheetView guid="{11E80AD0-6AA7-470D-8311-11AF96F196E5}" state="hidden">
      <selection activeCell="O14" sqref="O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view="pageBreakPreview" topLeftCell="A109" zoomScale="120" zoomScaleSheetLayoutView="120" workbookViewId="0">
      <selection activeCell="E80" sqref="E80"/>
    </sheetView>
  </sheetViews>
  <sheetFormatPr defaultRowHeight="12.75" x14ac:dyDescent="0.2"/>
  <cols>
    <col min="1" max="1" width="7.5703125" customWidth="1"/>
    <col min="2" max="2" width="23.140625" customWidth="1"/>
    <col min="3" max="3" width="16.85546875" customWidth="1"/>
    <col min="4" max="4" width="9.7109375" customWidth="1"/>
    <col min="5" max="5" width="11.140625" customWidth="1"/>
    <col min="6" max="6" width="11.85546875" customWidth="1"/>
    <col min="7" max="7" width="13.42578125" customWidth="1"/>
    <col min="8" max="8" width="0.28515625" hidden="1" customWidth="1"/>
    <col min="9" max="9" width="15.42578125" hidden="1" customWidth="1"/>
    <col min="10" max="10" width="0.42578125" customWidth="1"/>
    <col min="11" max="11" width="11.42578125" hidden="1" customWidth="1"/>
    <col min="12" max="12" width="0.140625" hidden="1" customWidth="1"/>
    <col min="13" max="13" width="12" customWidth="1"/>
  </cols>
  <sheetData>
    <row r="1" spans="1:9" x14ac:dyDescent="0.2">
      <c r="C1" s="805" t="s">
        <v>495</v>
      </c>
      <c r="D1" s="806"/>
      <c r="E1" s="806"/>
    </row>
    <row r="2" spans="1:9" ht="20.25" customHeight="1" thickBot="1" x14ac:dyDescent="0.25">
      <c r="A2" s="1" t="s">
        <v>496</v>
      </c>
      <c r="B2" s="1"/>
      <c r="C2" s="1"/>
      <c r="E2" s="807" t="s">
        <v>2032</v>
      </c>
      <c r="F2" s="807"/>
      <c r="H2" s="809"/>
      <c r="I2" s="809"/>
    </row>
    <row r="3" spans="1:9" ht="13.5" thickBot="1" x14ac:dyDescent="0.25">
      <c r="A3" s="810" t="s">
        <v>1116</v>
      </c>
      <c r="B3" s="808" t="s">
        <v>481</v>
      </c>
      <c r="C3" s="808" t="s">
        <v>1</v>
      </c>
      <c r="D3" s="808" t="s">
        <v>2</v>
      </c>
      <c r="E3" s="808"/>
      <c r="F3" s="808" t="s">
        <v>5</v>
      </c>
      <c r="H3" s="809"/>
      <c r="I3" s="809"/>
    </row>
    <row r="4" spans="1:9" ht="13.5" thickBot="1" x14ac:dyDescent="0.25">
      <c r="A4" s="811"/>
      <c r="B4" s="808"/>
      <c r="C4" s="808"/>
      <c r="D4" s="808"/>
      <c r="E4" s="808"/>
      <c r="F4" s="808"/>
      <c r="H4" s="809"/>
      <c r="I4" s="809"/>
    </row>
    <row r="5" spans="1:9" ht="13.5" thickBot="1" x14ac:dyDescent="0.25">
      <c r="A5" s="812"/>
      <c r="B5" s="813"/>
      <c r="C5" s="808"/>
      <c r="D5" s="109" t="s">
        <v>6</v>
      </c>
      <c r="E5" s="110" t="s">
        <v>7</v>
      </c>
      <c r="F5" s="808"/>
    </row>
    <row r="6" spans="1:9" ht="13.5" thickBot="1" x14ac:dyDescent="0.25">
      <c r="A6" s="221" t="s">
        <v>497</v>
      </c>
      <c r="B6" s="614" t="s">
        <v>1043</v>
      </c>
      <c r="C6" s="687" t="s">
        <v>1967</v>
      </c>
      <c r="D6" s="21">
        <v>1435</v>
      </c>
      <c r="E6" s="21">
        <v>1545</v>
      </c>
      <c r="F6" s="310">
        <f t="shared" ref="F6" si="0">E6-D6</f>
        <v>110</v>
      </c>
    </row>
    <row r="7" spans="1:9" ht="15" customHeight="1" thickBot="1" x14ac:dyDescent="0.25">
      <c r="A7" s="171" t="s">
        <v>499</v>
      </c>
      <c r="B7" s="615" t="s">
        <v>1044</v>
      </c>
      <c r="C7" s="591" t="s">
        <v>500</v>
      </c>
      <c r="D7" s="21">
        <v>23820</v>
      </c>
      <c r="E7" s="21">
        <v>23985</v>
      </c>
      <c r="F7" s="310">
        <f t="shared" ref="F7:F69" si="1">E7-D7</f>
        <v>165</v>
      </c>
      <c r="G7" s="32"/>
    </row>
    <row r="8" spans="1:9" ht="15" customHeight="1" thickBot="1" x14ac:dyDescent="0.25">
      <c r="A8" s="171" t="s">
        <v>501</v>
      </c>
      <c r="B8" s="616" t="s">
        <v>1045</v>
      </c>
      <c r="C8" s="592" t="s">
        <v>1709</v>
      </c>
      <c r="D8" s="21">
        <v>21190</v>
      </c>
      <c r="E8" s="21">
        <v>21330</v>
      </c>
      <c r="F8" s="310">
        <f t="shared" si="1"/>
        <v>140</v>
      </c>
      <c r="G8" s="294"/>
    </row>
    <row r="9" spans="1:9" ht="15" customHeight="1" thickBot="1" x14ac:dyDescent="0.25">
      <c r="A9" s="222" t="s">
        <v>502</v>
      </c>
      <c r="B9" s="615" t="s">
        <v>1046</v>
      </c>
      <c r="C9" s="593" t="s">
        <v>1628</v>
      </c>
      <c r="D9" s="151">
        <v>27610</v>
      </c>
      <c r="E9" s="151">
        <v>28515</v>
      </c>
      <c r="F9" s="310">
        <f t="shared" ref="F9" si="2">E9-D9</f>
        <v>905</v>
      </c>
      <c r="G9" s="32"/>
    </row>
    <row r="10" spans="1:9" ht="13.5" customHeight="1" thickBot="1" x14ac:dyDescent="0.25">
      <c r="A10" s="222" t="s">
        <v>503</v>
      </c>
      <c r="B10" s="616" t="s">
        <v>1753</v>
      </c>
      <c r="C10" s="594" t="s">
        <v>504</v>
      </c>
      <c r="D10" s="575"/>
      <c r="E10" s="575"/>
      <c r="F10" s="584">
        <v>355</v>
      </c>
      <c r="G10" s="495">
        <v>111105</v>
      </c>
    </row>
    <row r="11" spans="1:9" ht="12.75" customHeight="1" thickBot="1" x14ac:dyDescent="0.25">
      <c r="A11" s="223" t="s">
        <v>506</v>
      </c>
      <c r="B11" s="615" t="s">
        <v>1684</v>
      </c>
      <c r="C11" s="595" t="s">
        <v>979</v>
      </c>
      <c r="D11" s="151">
        <v>27320</v>
      </c>
      <c r="E11" s="151">
        <v>27455</v>
      </c>
      <c r="F11" s="310">
        <f t="shared" si="1"/>
        <v>135</v>
      </c>
      <c r="G11" s="159" t="s">
        <v>505</v>
      </c>
    </row>
    <row r="12" spans="1:9" ht="12.75" customHeight="1" thickBot="1" x14ac:dyDescent="0.25">
      <c r="A12" s="171" t="s">
        <v>507</v>
      </c>
      <c r="B12" s="717" t="s">
        <v>1047</v>
      </c>
      <c r="C12" s="596" t="s">
        <v>954</v>
      </c>
      <c r="D12" s="28">
        <v>20785</v>
      </c>
      <c r="E12" s="28">
        <v>20895</v>
      </c>
      <c r="F12" s="310">
        <f t="shared" si="1"/>
        <v>110</v>
      </c>
      <c r="G12" s="569"/>
    </row>
    <row r="13" spans="1:9" ht="13.5" customHeight="1" thickBot="1" x14ac:dyDescent="0.25">
      <c r="A13" s="171" t="s">
        <v>508</v>
      </c>
      <c r="B13" s="615" t="s">
        <v>1685</v>
      </c>
      <c r="C13" s="595" t="s">
        <v>1710</v>
      </c>
      <c r="D13" s="21">
        <v>32320</v>
      </c>
      <c r="E13" s="21">
        <v>33075</v>
      </c>
      <c r="F13" s="310">
        <f t="shared" si="1"/>
        <v>755</v>
      </c>
      <c r="G13" s="348"/>
    </row>
    <row r="14" spans="1:9" ht="13.5" customHeight="1" thickBot="1" x14ac:dyDescent="0.25">
      <c r="A14" s="538" t="s">
        <v>509</v>
      </c>
      <c r="B14" s="616" t="s">
        <v>1048</v>
      </c>
      <c r="C14" s="594" t="s">
        <v>1711</v>
      </c>
      <c r="D14" s="157">
        <v>22220</v>
      </c>
      <c r="E14" s="157">
        <v>22330</v>
      </c>
      <c r="F14" s="310">
        <f t="shared" si="1"/>
        <v>110</v>
      </c>
      <c r="G14" s="135" t="s">
        <v>510</v>
      </c>
    </row>
    <row r="15" spans="1:9" ht="15.75" customHeight="1" thickBot="1" x14ac:dyDescent="0.25">
      <c r="A15" s="283" t="s">
        <v>1357</v>
      </c>
      <c r="B15" s="617" t="s">
        <v>1049</v>
      </c>
      <c r="C15" s="597" t="s">
        <v>1337</v>
      </c>
      <c r="D15" s="158">
        <v>42195</v>
      </c>
      <c r="E15" s="158">
        <v>42425</v>
      </c>
      <c r="F15" s="310">
        <f t="shared" si="1"/>
        <v>230</v>
      </c>
      <c r="G15" s="284"/>
      <c r="H15" s="285"/>
    </row>
    <row r="16" spans="1:9" ht="13.5" customHeight="1" thickBot="1" x14ac:dyDescent="0.25">
      <c r="A16" s="286" t="s">
        <v>511</v>
      </c>
      <c r="B16" s="615" t="s">
        <v>1975</v>
      </c>
      <c r="C16" s="594" t="s">
        <v>512</v>
      </c>
      <c r="D16" s="373">
        <v>43605</v>
      </c>
      <c r="E16" s="373">
        <v>43645</v>
      </c>
      <c r="F16" s="310">
        <f t="shared" si="1"/>
        <v>40</v>
      </c>
      <c r="G16" s="111"/>
    </row>
    <row r="17" spans="1:13" ht="15" customHeight="1" thickBot="1" x14ac:dyDescent="0.25">
      <c r="A17" s="283" t="s">
        <v>513</v>
      </c>
      <c r="B17" s="616" t="s">
        <v>1686</v>
      </c>
      <c r="C17" s="598" t="s">
        <v>1712</v>
      </c>
      <c r="D17" s="275">
        <v>36865</v>
      </c>
      <c r="E17" s="275">
        <v>37235</v>
      </c>
      <c r="F17" s="310">
        <f t="shared" si="1"/>
        <v>370</v>
      </c>
      <c r="G17" s="372"/>
    </row>
    <row r="18" spans="1:13" ht="13.5" customHeight="1" thickBot="1" x14ac:dyDescent="0.25">
      <c r="A18" s="223" t="s">
        <v>514</v>
      </c>
      <c r="B18" s="615" t="s">
        <v>1050</v>
      </c>
      <c r="C18" s="599" t="s">
        <v>1713</v>
      </c>
      <c r="D18" s="22">
        <v>17805</v>
      </c>
      <c r="E18" s="22">
        <v>17960</v>
      </c>
      <c r="F18" s="310">
        <f t="shared" si="1"/>
        <v>155</v>
      </c>
      <c r="G18" s="135" t="s">
        <v>515</v>
      </c>
    </row>
    <row r="19" spans="1:13" ht="13.5" customHeight="1" thickBot="1" x14ac:dyDescent="0.25">
      <c r="A19" s="223" t="s">
        <v>516</v>
      </c>
      <c r="B19" s="616" t="s">
        <v>1051</v>
      </c>
      <c r="C19" s="600" t="s">
        <v>1621</v>
      </c>
      <c r="D19" s="21">
        <v>2885</v>
      </c>
      <c r="E19" s="21">
        <v>2930</v>
      </c>
      <c r="F19" s="310">
        <f t="shared" ref="F19" si="3">E19-D19</f>
        <v>45</v>
      </c>
      <c r="G19" s="587"/>
    </row>
    <row r="20" spans="1:13" ht="13.5" customHeight="1" thickBot="1" x14ac:dyDescent="0.25">
      <c r="A20" s="171" t="s">
        <v>517</v>
      </c>
      <c r="B20" s="615" t="s">
        <v>1052</v>
      </c>
      <c r="C20" s="592" t="s">
        <v>1714</v>
      </c>
      <c r="D20" s="21">
        <v>2885</v>
      </c>
      <c r="E20" s="21">
        <v>2900</v>
      </c>
      <c r="F20" s="310">
        <f t="shared" ref="F20" si="4">E20-D20</f>
        <v>15</v>
      </c>
      <c r="G20" s="124"/>
    </row>
    <row r="21" spans="1:13" ht="13.5" customHeight="1" thickBot="1" x14ac:dyDescent="0.25">
      <c r="A21" s="171" t="s">
        <v>518</v>
      </c>
      <c r="B21" s="615" t="s">
        <v>1687</v>
      </c>
      <c r="C21" s="600" t="s">
        <v>1584</v>
      </c>
      <c r="D21" s="21">
        <v>29430</v>
      </c>
      <c r="E21" s="21">
        <v>29645</v>
      </c>
      <c r="F21" s="310">
        <f t="shared" si="1"/>
        <v>215</v>
      </c>
      <c r="G21" s="519"/>
    </row>
    <row r="22" spans="1:13" ht="13.5" customHeight="1" thickBot="1" x14ac:dyDescent="0.25">
      <c r="A22" s="171" t="s">
        <v>519</v>
      </c>
      <c r="B22" s="616" t="s">
        <v>1688</v>
      </c>
      <c r="C22" s="599" t="s">
        <v>1536</v>
      </c>
      <c r="D22" s="22">
        <v>7865</v>
      </c>
      <c r="E22" s="22">
        <v>8170</v>
      </c>
      <c r="F22" s="310">
        <f t="shared" si="1"/>
        <v>305</v>
      </c>
      <c r="G22" s="459"/>
    </row>
    <row r="23" spans="1:13" ht="13.5" customHeight="1" thickBot="1" x14ac:dyDescent="0.25">
      <c r="A23" s="171" t="s">
        <v>521</v>
      </c>
      <c r="B23" s="633" t="s">
        <v>1053</v>
      </c>
      <c r="C23" s="708" t="s">
        <v>1984</v>
      </c>
      <c r="D23" s="22">
        <v>1310</v>
      </c>
      <c r="E23" s="22">
        <v>1440</v>
      </c>
      <c r="F23" s="310">
        <f t="shared" ref="F23" si="5">E23-D23</f>
        <v>130</v>
      </c>
      <c r="G23" s="124"/>
    </row>
    <row r="24" spans="1:13" ht="13.5" customHeight="1" thickBot="1" x14ac:dyDescent="0.25">
      <c r="A24" s="171" t="s">
        <v>522</v>
      </c>
      <c r="B24" s="616" t="s">
        <v>1689</v>
      </c>
      <c r="C24" s="599" t="s">
        <v>1537</v>
      </c>
      <c r="D24" s="22">
        <v>9390</v>
      </c>
      <c r="E24" s="22">
        <v>9655</v>
      </c>
      <c r="F24" s="310">
        <f t="shared" si="1"/>
        <v>265</v>
      </c>
      <c r="G24" s="111"/>
    </row>
    <row r="25" spans="1:13" ht="13.5" customHeight="1" thickBot="1" x14ac:dyDescent="0.25">
      <c r="A25" s="171" t="s">
        <v>523</v>
      </c>
      <c r="B25" s="615" t="s">
        <v>1054</v>
      </c>
      <c r="C25" s="600" t="s">
        <v>1715</v>
      </c>
      <c r="D25" s="22">
        <v>14805</v>
      </c>
      <c r="E25" s="22">
        <v>14935</v>
      </c>
      <c r="F25" s="310">
        <f t="shared" si="1"/>
        <v>130</v>
      </c>
      <c r="G25" s="350"/>
    </row>
    <row r="26" spans="1:13" ht="13.5" customHeight="1" thickBot="1" x14ac:dyDescent="0.25">
      <c r="A26" s="171" t="s">
        <v>524</v>
      </c>
      <c r="B26" s="616" t="s">
        <v>1690</v>
      </c>
      <c r="C26" s="599" t="s">
        <v>1534</v>
      </c>
      <c r="D26" s="22">
        <v>14075</v>
      </c>
      <c r="E26" s="22">
        <v>14780</v>
      </c>
      <c r="F26" s="310">
        <f t="shared" si="1"/>
        <v>705</v>
      </c>
      <c r="G26" s="126"/>
    </row>
    <row r="27" spans="1:13" ht="13.5" customHeight="1" thickBot="1" x14ac:dyDescent="0.25">
      <c r="A27" s="171" t="s">
        <v>526</v>
      </c>
      <c r="B27" s="615" t="s">
        <v>1086</v>
      </c>
      <c r="C27" s="600" t="s">
        <v>527</v>
      </c>
      <c r="D27" s="22">
        <v>50535</v>
      </c>
      <c r="E27" s="22">
        <v>50595</v>
      </c>
      <c r="F27" s="310">
        <f t="shared" si="1"/>
        <v>60</v>
      </c>
      <c r="G27" s="135" t="s">
        <v>531</v>
      </c>
    </row>
    <row r="28" spans="1:13" ht="13.5" customHeight="1" thickBot="1" x14ac:dyDescent="0.25">
      <c r="A28" s="171" t="s">
        <v>528</v>
      </c>
      <c r="B28" s="616" t="s">
        <v>1481</v>
      </c>
      <c r="C28" s="599" t="s">
        <v>1716</v>
      </c>
      <c r="D28" s="22">
        <v>12520</v>
      </c>
      <c r="E28" s="22">
        <v>12615</v>
      </c>
      <c r="F28" s="310">
        <f t="shared" si="1"/>
        <v>95</v>
      </c>
    </row>
    <row r="29" spans="1:13" ht="13.5" customHeight="1" thickBot="1" x14ac:dyDescent="0.25">
      <c r="A29" s="223" t="s">
        <v>529</v>
      </c>
      <c r="B29" s="615" t="s">
        <v>1055</v>
      </c>
      <c r="C29" s="600" t="s">
        <v>981</v>
      </c>
      <c r="D29" s="22">
        <v>65630</v>
      </c>
      <c r="E29" s="22">
        <v>67190</v>
      </c>
      <c r="F29" s="310">
        <f t="shared" si="1"/>
        <v>1560</v>
      </c>
      <c r="G29" s="143" t="s">
        <v>982</v>
      </c>
    </row>
    <row r="30" spans="1:13" ht="13.5" customHeight="1" thickBot="1" x14ac:dyDescent="0.25">
      <c r="A30" s="223" t="s">
        <v>530</v>
      </c>
      <c r="B30" s="616" t="s">
        <v>1056</v>
      </c>
      <c r="C30" s="599" t="s">
        <v>1635</v>
      </c>
      <c r="D30" s="22">
        <v>9060</v>
      </c>
      <c r="E30" s="22">
        <v>9240</v>
      </c>
      <c r="F30" s="310">
        <f t="shared" ref="F30" si="6">E30-D30</f>
        <v>180</v>
      </c>
      <c r="G30" s="495"/>
      <c r="M30" s="495"/>
    </row>
    <row r="31" spans="1:13" ht="13.5" customHeight="1" thickBot="1" x14ac:dyDescent="0.25">
      <c r="A31" s="223" t="s">
        <v>532</v>
      </c>
      <c r="B31" s="615" t="s">
        <v>1057</v>
      </c>
      <c r="C31" s="600" t="s">
        <v>1676</v>
      </c>
      <c r="D31" s="22">
        <v>2520</v>
      </c>
      <c r="E31" s="22">
        <v>2525</v>
      </c>
      <c r="F31" s="310">
        <f t="shared" ref="F31" si="7">E31-D31</f>
        <v>5</v>
      </c>
      <c r="G31" s="113"/>
    </row>
    <row r="32" spans="1:13" ht="13.5" customHeight="1" thickBot="1" x14ac:dyDescent="0.25">
      <c r="A32" s="223" t="s">
        <v>533</v>
      </c>
      <c r="B32" s="616" t="s">
        <v>1688</v>
      </c>
      <c r="C32" s="600" t="s">
        <v>985</v>
      </c>
      <c r="D32" s="22">
        <v>26275</v>
      </c>
      <c r="E32" s="22">
        <v>26400</v>
      </c>
      <c r="F32" s="310">
        <f t="shared" si="1"/>
        <v>125</v>
      </c>
      <c r="G32" s="143" t="s">
        <v>986</v>
      </c>
    </row>
    <row r="33" spans="1:10" ht="13.5" customHeight="1" thickBot="1" x14ac:dyDescent="0.25">
      <c r="A33" s="223" t="s">
        <v>534</v>
      </c>
      <c r="B33" s="615" t="s">
        <v>1058</v>
      </c>
      <c r="C33" s="610" t="s">
        <v>2027</v>
      </c>
      <c r="D33" s="22">
        <v>135</v>
      </c>
      <c r="E33" s="22">
        <v>205</v>
      </c>
      <c r="F33" s="310">
        <f>E33-D33</f>
        <v>70</v>
      </c>
      <c r="G33" s="696"/>
    </row>
    <row r="34" spans="1:10" ht="13.5" customHeight="1" thickBot="1" x14ac:dyDescent="0.25">
      <c r="A34" s="171" t="s">
        <v>535</v>
      </c>
      <c r="B34" s="616" t="s">
        <v>1059</v>
      </c>
      <c r="C34" s="600" t="s">
        <v>1717</v>
      </c>
      <c r="D34" s="22">
        <v>49710</v>
      </c>
      <c r="E34" s="22">
        <v>50135</v>
      </c>
      <c r="F34" s="310">
        <f t="shared" si="1"/>
        <v>425</v>
      </c>
      <c r="G34" s="135" t="s">
        <v>536</v>
      </c>
    </row>
    <row r="35" spans="1:10" ht="13.5" customHeight="1" thickBot="1" x14ac:dyDescent="0.25">
      <c r="A35" s="223" t="s">
        <v>537</v>
      </c>
      <c r="B35" s="615" t="s">
        <v>1683</v>
      </c>
      <c r="C35" s="599" t="s">
        <v>538</v>
      </c>
      <c r="D35" s="22">
        <v>56975</v>
      </c>
      <c r="E35" s="22">
        <v>57285</v>
      </c>
      <c r="F35" s="310">
        <f t="shared" si="1"/>
        <v>310</v>
      </c>
      <c r="G35" s="117"/>
    </row>
    <row r="36" spans="1:10" ht="15.75" customHeight="1" thickBot="1" x14ac:dyDescent="0.25">
      <c r="A36" s="223" t="s">
        <v>539</v>
      </c>
      <c r="B36" s="616" t="s">
        <v>1060</v>
      </c>
      <c r="C36" s="600" t="s">
        <v>1718</v>
      </c>
      <c r="D36" s="22">
        <v>14940</v>
      </c>
      <c r="E36" s="22">
        <v>15065</v>
      </c>
      <c r="F36" s="310">
        <f t="shared" si="1"/>
        <v>125</v>
      </c>
      <c r="G36" s="315"/>
    </row>
    <row r="37" spans="1:10" ht="13.5" customHeight="1" thickBot="1" x14ac:dyDescent="0.25">
      <c r="A37" s="223" t="s">
        <v>540</v>
      </c>
      <c r="B37" s="615" t="s">
        <v>1061</v>
      </c>
      <c r="C37" s="599" t="s">
        <v>541</v>
      </c>
      <c r="D37" s="22">
        <v>37310</v>
      </c>
      <c r="E37" s="22">
        <v>37625</v>
      </c>
      <c r="F37" s="310">
        <f t="shared" si="1"/>
        <v>315</v>
      </c>
    </row>
    <row r="38" spans="1:10" ht="13.5" customHeight="1" thickBot="1" x14ac:dyDescent="0.25">
      <c r="A38" s="171" t="s">
        <v>542</v>
      </c>
      <c r="B38" s="616" t="s">
        <v>1062</v>
      </c>
      <c r="C38" s="601" t="s">
        <v>1719</v>
      </c>
      <c r="D38" s="22">
        <v>44560</v>
      </c>
      <c r="E38" s="22">
        <v>45035</v>
      </c>
      <c r="F38" s="310">
        <f t="shared" si="1"/>
        <v>475</v>
      </c>
      <c r="G38" s="135" t="s">
        <v>543</v>
      </c>
      <c r="H38" s="152"/>
    </row>
    <row r="39" spans="1:10" ht="19.5" customHeight="1" thickBot="1" x14ac:dyDescent="0.25">
      <c r="A39" s="223" t="s">
        <v>544</v>
      </c>
      <c r="B39" s="615" t="s">
        <v>1063</v>
      </c>
      <c r="C39" s="599" t="s">
        <v>980</v>
      </c>
      <c r="D39" s="275">
        <v>32975</v>
      </c>
      <c r="E39" s="275">
        <v>33250</v>
      </c>
      <c r="F39" s="310">
        <f t="shared" si="1"/>
        <v>275</v>
      </c>
      <c r="G39" s="322"/>
    </row>
    <row r="40" spans="1:10" ht="11.25" customHeight="1" thickBot="1" x14ac:dyDescent="0.25">
      <c r="A40" s="171" t="s">
        <v>545</v>
      </c>
      <c r="B40" s="615" t="s">
        <v>1691</v>
      </c>
      <c r="C40" s="591" t="s">
        <v>546</v>
      </c>
      <c r="D40" s="22">
        <v>30685</v>
      </c>
      <c r="E40" s="22">
        <v>30880</v>
      </c>
      <c r="F40" s="310">
        <f t="shared" si="1"/>
        <v>195</v>
      </c>
    </row>
    <row r="41" spans="1:10" ht="13.5" customHeight="1" thickBot="1" x14ac:dyDescent="0.25">
      <c r="A41" s="223" t="s">
        <v>547</v>
      </c>
      <c r="B41" s="616" t="s">
        <v>1064</v>
      </c>
      <c r="C41" s="602" t="s">
        <v>1720</v>
      </c>
      <c r="D41" s="22">
        <v>32445</v>
      </c>
      <c r="E41" s="22">
        <v>32720</v>
      </c>
      <c r="F41" s="310">
        <f t="shared" si="1"/>
        <v>275</v>
      </c>
    </row>
    <row r="42" spans="1:10" ht="13.5" customHeight="1" thickBot="1" x14ac:dyDescent="0.25">
      <c r="A42" s="171" t="s">
        <v>548</v>
      </c>
      <c r="B42" s="615" t="s">
        <v>1065</v>
      </c>
      <c r="C42" s="603" t="s">
        <v>549</v>
      </c>
      <c r="D42" s="275">
        <v>31595</v>
      </c>
      <c r="E42" s="275">
        <v>31700</v>
      </c>
      <c r="F42" s="310">
        <f t="shared" si="1"/>
        <v>105</v>
      </c>
      <c r="G42" s="135" t="s">
        <v>550</v>
      </c>
    </row>
    <row r="43" spans="1:10" ht="13.5" customHeight="1" thickBot="1" x14ac:dyDescent="0.25">
      <c r="A43" s="171" t="s">
        <v>551</v>
      </c>
      <c r="B43" s="616" t="s">
        <v>1066</v>
      </c>
      <c r="C43" s="602" t="s">
        <v>1666</v>
      </c>
      <c r="D43" s="22">
        <v>6790</v>
      </c>
      <c r="E43" s="22">
        <v>6930</v>
      </c>
      <c r="F43" s="310">
        <f t="shared" si="1"/>
        <v>140</v>
      </c>
      <c r="G43" s="578">
        <v>44125</v>
      </c>
    </row>
    <row r="44" spans="1:10" ht="13.5" customHeight="1" thickBot="1" x14ac:dyDescent="0.25">
      <c r="A44" s="171" t="s">
        <v>552</v>
      </c>
      <c r="B44" s="615" t="s">
        <v>1692</v>
      </c>
      <c r="C44" s="601" t="s">
        <v>1721</v>
      </c>
      <c r="D44" s="21">
        <v>36195</v>
      </c>
      <c r="E44" s="21">
        <v>36430</v>
      </c>
      <c r="F44" s="310">
        <f t="shared" si="1"/>
        <v>235</v>
      </c>
      <c r="G44" s="315"/>
    </row>
    <row r="45" spans="1:10" ht="13.5" customHeight="1" thickBot="1" x14ac:dyDescent="0.25">
      <c r="A45" s="171" t="s">
        <v>553</v>
      </c>
      <c r="B45" s="616" t="s">
        <v>1067</v>
      </c>
      <c r="C45" s="604" t="s">
        <v>1596</v>
      </c>
      <c r="D45" s="22">
        <v>25330</v>
      </c>
      <c r="E45" s="22">
        <v>25735</v>
      </c>
      <c r="F45" s="310">
        <f t="shared" si="1"/>
        <v>405</v>
      </c>
    </row>
    <row r="46" spans="1:10" ht="12.75" customHeight="1" thickBot="1" x14ac:dyDescent="0.25">
      <c r="A46" s="171" t="s">
        <v>554</v>
      </c>
      <c r="B46" s="615" t="s">
        <v>1068</v>
      </c>
      <c r="C46" s="591" t="s">
        <v>1722</v>
      </c>
      <c r="D46" s="22">
        <v>43745</v>
      </c>
      <c r="E46" s="22">
        <v>44045</v>
      </c>
      <c r="F46" s="310">
        <f t="shared" si="1"/>
        <v>300</v>
      </c>
      <c r="G46" s="309"/>
      <c r="J46" s="106"/>
    </row>
    <row r="47" spans="1:10" ht="13.5" customHeight="1" thickBot="1" x14ac:dyDescent="0.25">
      <c r="A47" s="223" t="s">
        <v>556</v>
      </c>
      <c r="B47" s="616" t="s">
        <v>1068</v>
      </c>
      <c r="C47" s="592" t="s">
        <v>992</v>
      </c>
      <c r="D47" s="22">
        <v>54045</v>
      </c>
      <c r="E47" s="22">
        <v>54275</v>
      </c>
      <c r="F47" s="310">
        <f t="shared" si="1"/>
        <v>230</v>
      </c>
      <c r="G47" s="589"/>
    </row>
    <row r="48" spans="1:10" ht="13.5" customHeight="1" thickBot="1" x14ac:dyDescent="0.25">
      <c r="A48" s="25" t="s">
        <v>557</v>
      </c>
      <c r="B48" s="615" t="s">
        <v>1693</v>
      </c>
      <c r="C48" s="591" t="s">
        <v>558</v>
      </c>
      <c r="D48" s="22">
        <v>42410</v>
      </c>
      <c r="E48" s="22">
        <v>42545</v>
      </c>
      <c r="F48" s="310">
        <f t="shared" si="1"/>
        <v>135</v>
      </c>
    </row>
    <row r="49" spans="1:13" ht="13.5" customHeight="1" thickBot="1" x14ac:dyDescent="0.25">
      <c r="A49" s="28" t="s">
        <v>559</v>
      </c>
      <c r="B49" s="616" t="s">
        <v>1069</v>
      </c>
      <c r="C49" s="604" t="s">
        <v>1723</v>
      </c>
      <c r="D49" s="157">
        <v>90060</v>
      </c>
      <c r="E49" s="157">
        <v>90270</v>
      </c>
      <c r="F49" s="310">
        <f t="shared" si="1"/>
        <v>210</v>
      </c>
    </row>
    <row r="50" spans="1:13" ht="13.5" customHeight="1" thickBot="1" x14ac:dyDescent="0.25">
      <c r="A50" s="25" t="s">
        <v>560</v>
      </c>
      <c r="B50" s="615" t="s">
        <v>1070</v>
      </c>
      <c r="C50" s="601" t="s">
        <v>1724</v>
      </c>
      <c r="D50" s="21">
        <v>80335</v>
      </c>
      <c r="E50" s="21">
        <v>81130</v>
      </c>
      <c r="F50" s="310">
        <f t="shared" si="1"/>
        <v>795</v>
      </c>
      <c r="G50" s="135" t="s">
        <v>561</v>
      </c>
    </row>
    <row r="51" spans="1:13" ht="13.5" customHeight="1" thickBot="1" x14ac:dyDescent="0.25">
      <c r="A51" s="28" t="s">
        <v>562</v>
      </c>
      <c r="B51" s="616" t="s">
        <v>1071</v>
      </c>
      <c r="C51" s="599" t="s">
        <v>1725</v>
      </c>
      <c r="D51" s="22">
        <v>10585</v>
      </c>
      <c r="E51" s="22">
        <v>10775</v>
      </c>
      <c r="F51" s="310">
        <f t="shared" si="1"/>
        <v>190</v>
      </c>
    </row>
    <row r="52" spans="1:13" ht="13.5" customHeight="1" thickBot="1" x14ac:dyDescent="0.25">
      <c r="A52" s="25" t="s">
        <v>563</v>
      </c>
      <c r="B52" s="615" t="s">
        <v>1694</v>
      </c>
      <c r="C52" s="600" t="s">
        <v>1726</v>
      </c>
      <c r="D52" s="22">
        <v>11995</v>
      </c>
      <c r="E52" s="22">
        <v>12090</v>
      </c>
      <c r="F52" s="310">
        <f t="shared" si="1"/>
        <v>95</v>
      </c>
      <c r="G52" s="348"/>
    </row>
    <row r="53" spans="1:13" ht="13.5" customHeight="1" thickBot="1" x14ac:dyDescent="0.25">
      <c r="A53" s="28" t="s">
        <v>564</v>
      </c>
      <c r="B53" s="616" t="s">
        <v>1072</v>
      </c>
      <c r="C53" s="599" t="s">
        <v>1727</v>
      </c>
      <c r="D53" s="22">
        <v>21530</v>
      </c>
      <c r="E53" s="22">
        <v>21775</v>
      </c>
      <c r="F53" s="310">
        <f t="shared" si="1"/>
        <v>245</v>
      </c>
    </row>
    <row r="54" spans="1:13" ht="13.5" customHeight="1" thickBot="1" x14ac:dyDescent="0.25">
      <c r="A54" s="25" t="s">
        <v>565</v>
      </c>
      <c r="B54" s="615" t="s">
        <v>1073</v>
      </c>
      <c r="C54" s="601" t="s">
        <v>1728</v>
      </c>
      <c r="D54" s="21">
        <v>12290</v>
      </c>
      <c r="E54" s="21">
        <v>12740</v>
      </c>
      <c r="F54" s="310">
        <f t="shared" si="1"/>
        <v>450</v>
      </c>
      <c r="G54" s="135" t="s">
        <v>566</v>
      </c>
    </row>
    <row r="55" spans="1:13" ht="13.5" customHeight="1" thickBot="1" x14ac:dyDescent="0.25">
      <c r="A55" s="25" t="s">
        <v>567</v>
      </c>
      <c r="B55" s="616" t="s">
        <v>1695</v>
      </c>
      <c r="C55" s="605" t="s">
        <v>568</v>
      </c>
      <c r="D55" s="22">
        <v>45465</v>
      </c>
      <c r="E55" s="22">
        <v>45585</v>
      </c>
      <c r="F55" s="310">
        <f t="shared" si="1"/>
        <v>120</v>
      </c>
    </row>
    <row r="56" spans="1:13" ht="12.95" customHeight="1" thickBot="1" x14ac:dyDescent="0.25">
      <c r="A56" s="221" t="s">
        <v>569</v>
      </c>
      <c r="B56" s="615" t="s">
        <v>1696</v>
      </c>
      <c r="C56" s="593" t="s">
        <v>1729</v>
      </c>
      <c r="D56" s="151">
        <v>11805</v>
      </c>
      <c r="E56" s="151">
        <v>11955</v>
      </c>
      <c r="F56" s="310">
        <f t="shared" si="1"/>
        <v>150</v>
      </c>
      <c r="G56" s="348"/>
    </row>
    <row r="57" spans="1:13" ht="12.95" customHeight="1" thickBot="1" x14ac:dyDescent="0.25">
      <c r="A57" s="222" t="s">
        <v>570</v>
      </c>
      <c r="B57" s="757" t="s">
        <v>1074</v>
      </c>
      <c r="C57" s="773"/>
      <c r="D57" s="151">
        <v>55</v>
      </c>
      <c r="E57" s="151">
        <v>410</v>
      </c>
      <c r="F57" s="310">
        <f>E57-D57</f>
        <v>355</v>
      </c>
      <c r="G57" s="696"/>
      <c r="M57" s="309"/>
    </row>
    <row r="58" spans="1:13" ht="14.25" customHeight="1" thickBot="1" x14ac:dyDescent="0.25">
      <c r="A58" s="171" t="s">
        <v>571</v>
      </c>
      <c r="B58" s="615" t="s">
        <v>1697</v>
      </c>
      <c r="C58" s="595" t="s">
        <v>1730</v>
      </c>
      <c r="D58" s="157">
        <v>24125</v>
      </c>
      <c r="E58" s="157">
        <v>24285</v>
      </c>
      <c r="F58" s="310">
        <f t="shared" si="1"/>
        <v>160</v>
      </c>
      <c r="G58" s="284"/>
    </row>
    <row r="59" spans="1:13" ht="13.5" customHeight="1" thickBot="1" x14ac:dyDescent="0.25">
      <c r="A59" s="171" t="s">
        <v>1007</v>
      </c>
      <c r="B59" s="616" t="s">
        <v>1698</v>
      </c>
      <c r="C59" s="596" t="s">
        <v>1003</v>
      </c>
      <c r="D59" s="158">
        <v>23615</v>
      </c>
      <c r="E59" s="158">
        <v>23790</v>
      </c>
      <c r="F59" s="310">
        <f t="shared" si="1"/>
        <v>175</v>
      </c>
      <c r="G59" s="318" t="s">
        <v>1002</v>
      </c>
    </row>
    <row r="60" spans="1:13" ht="12.75" customHeight="1" thickBot="1" x14ac:dyDescent="0.25">
      <c r="A60" s="222" t="s">
        <v>572</v>
      </c>
      <c r="B60" s="615" t="s">
        <v>1075</v>
      </c>
      <c r="C60" s="593" t="s">
        <v>1731</v>
      </c>
      <c r="D60" s="151">
        <v>13280</v>
      </c>
      <c r="E60" s="151">
        <v>13285</v>
      </c>
      <c r="F60" s="310">
        <f t="shared" si="1"/>
        <v>5</v>
      </c>
      <c r="G60" s="342" t="s">
        <v>1363</v>
      </c>
    </row>
    <row r="61" spans="1:13" ht="12.75" customHeight="1" thickBot="1" x14ac:dyDescent="0.25">
      <c r="A61" s="171" t="s">
        <v>573</v>
      </c>
      <c r="B61" s="616" t="s">
        <v>1076</v>
      </c>
      <c r="C61" s="596" t="s">
        <v>574</v>
      </c>
      <c r="D61" s="22">
        <v>71420</v>
      </c>
      <c r="E61" s="22">
        <v>71625</v>
      </c>
      <c r="F61" s="310">
        <f t="shared" si="1"/>
        <v>205</v>
      </c>
    </row>
    <row r="62" spans="1:13" ht="12.95" customHeight="1" thickBot="1" x14ac:dyDescent="0.25">
      <c r="A62" s="171" t="s">
        <v>575</v>
      </c>
      <c r="B62" s="615" t="s">
        <v>1077</v>
      </c>
      <c r="C62" s="595" t="s">
        <v>1511</v>
      </c>
      <c r="D62" s="21">
        <v>14590</v>
      </c>
      <c r="E62" s="21">
        <v>14800</v>
      </c>
      <c r="F62" s="310">
        <f t="shared" si="1"/>
        <v>210</v>
      </c>
      <c r="G62" s="144" t="s">
        <v>1512</v>
      </c>
    </row>
    <row r="63" spans="1:13" ht="12.95" customHeight="1" thickBot="1" x14ac:dyDescent="0.25">
      <c r="A63" s="222" t="s">
        <v>576</v>
      </c>
      <c r="B63" s="616" t="s">
        <v>1078</v>
      </c>
      <c r="C63" s="606" t="s">
        <v>933</v>
      </c>
      <c r="D63" s="157">
        <v>2160</v>
      </c>
      <c r="E63" s="157">
        <v>2165</v>
      </c>
      <c r="F63" s="310">
        <f t="shared" si="1"/>
        <v>5</v>
      </c>
      <c r="G63" s="144" t="s">
        <v>941</v>
      </c>
    </row>
    <row r="64" spans="1:13" ht="12.95" customHeight="1" thickBot="1" x14ac:dyDescent="0.25">
      <c r="A64" s="223" t="s">
        <v>577</v>
      </c>
      <c r="B64" s="615" t="s">
        <v>1079</v>
      </c>
      <c r="C64" s="593" t="s">
        <v>578</v>
      </c>
      <c r="D64" s="157">
        <v>20730</v>
      </c>
      <c r="E64" s="157">
        <v>20835</v>
      </c>
      <c r="F64" s="310">
        <f t="shared" ref="F64" si="8">E64-D64</f>
        <v>105</v>
      </c>
    </row>
    <row r="65" spans="1:13" ht="12.95" customHeight="1" thickBot="1" x14ac:dyDescent="0.25">
      <c r="A65" s="223" t="s">
        <v>579</v>
      </c>
      <c r="B65" s="616" t="s">
        <v>1080</v>
      </c>
      <c r="C65" s="594" t="s">
        <v>1732</v>
      </c>
      <c r="D65" s="22">
        <v>68230</v>
      </c>
      <c r="E65" s="22">
        <v>68720</v>
      </c>
      <c r="F65" s="310">
        <f t="shared" si="1"/>
        <v>490</v>
      </c>
    </row>
    <row r="66" spans="1:13" ht="12" customHeight="1" thickBot="1" x14ac:dyDescent="0.25">
      <c r="A66" s="223" t="s">
        <v>580</v>
      </c>
      <c r="B66" s="615" t="s">
        <v>1699</v>
      </c>
      <c r="C66" s="607" t="s">
        <v>1733</v>
      </c>
      <c r="D66" s="22">
        <v>32790</v>
      </c>
      <c r="E66" s="22">
        <v>33200</v>
      </c>
      <c r="F66" s="310">
        <f t="shared" si="1"/>
        <v>410</v>
      </c>
      <c r="G66" s="313"/>
    </row>
    <row r="67" spans="1:13" ht="12.95" customHeight="1" thickBot="1" x14ac:dyDescent="0.25">
      <c r="A67" s="171" t="s">
        <v>581</v>
      </c>
      <c r="B67" s="616" t="s">
        <v>1700</v>
      </c>
      <c r="C67" s="604" t="s">
        <v>1734</v>
      </c>
      <c r="D67" s="151">
        <v>8200</v>
      </c>
      <c r="E67" s="151">
        <v>8270</v>
      </c>
      <c r="F67" s="310">
        <f t="shared" si="1"/>
        <v>70</v>
      </c>
    </row>
    <row r="68" spans="1:13" ht="12.95" customHeight="1" thickBot="1" x14ac:dyDescent="0.25">
      <c r="A68" s="171" t="s">
        <v>582</v>
      </c>
      <c r="B68" s="615" t="s">
        <v>1081</v>
      </c>
      <c r="C68" s="593" t="s">
        <v>1735</v>
      </c>
      <c r="D68" s="161">
        <v>28065</v>
      </c>
      <c r="E68" s="161">
        <v>28330</v>
      </c>
      <c r="F68" s="310">
        <f t="shared" si="1"/>
        <v>265</v>
      </c>
    </row>
    <row r="69" spans="1:13" ht="12.95" customHeight="1" thickBot="1" x14ac:dyDescent="0.25">
      <c r="A69" s="171" t="s">
        <v>583</v>
      </c>
      <c r="B69" s="616" t="s">
        <v>1082</v>
      </c>
      <c r="C69" s="599" t="s">
        <v>584</v>
      </c>
      <c r="D69" s="22">
        <v>56255</v>
      </c>
      <c r="E69" s="22">
        <v>56500</v>
      </c>
      <c r="F69" s="310">
        <f t="shared" si="1"/>
        <v>245</v>
      </c>
      <c r="G69" s="314"/>
      <c r="H69" s="115"/>
    </row>
    <row r="70" spans="1:13" ht="12.95" customHeight="1" thickBot="1" x14ac:dyDescent="0.25">
      <c r="A70" s="224" t="s">
        <v>585</v>
      </c>
      <c r="B70" s="615" t="s">
        <v>1083</v>
      </c>
      <c r="C70" s="591" t="s">
        <v>586</v>
      </c>
      <c r="D70" s="156">
        <v>87990</v>
      </c>
      <c r="E70" s="156">
        <v>88500</v>
      </c>
      <c r="F70" s="310">
        <f t="shared" ref="F70:F108" si="9">E70-D70</f>
        <v>510</v>
      </c>
      <c r="G70" s="135" t="s">
        <v>587</v>
      </c>
    </row>
    <row r="71" spans="1:13" ht="12.95" customHeight="1" thickBot="1" x14ac:dyDescent="0.25">
      <c r="A71" s="223" t="s">
        <v>588</v>
      </c>
      <c r="B71" s="616" t="s">
        <v>1701</v>
      </c>
      <c r="C71" s="592" t="s">
        <v>589</v>
      </c>
      <c r="D71" s="275">
        <v>37415</v>
      </c>
      <c r="E71" s="275">
        <v>37530</v>
      </c>
      <c r="F71" s="310">
        <f t="shared" si="9"/>
        <v>115</v>
      </c>
    </row>
    <row r="72" spans="1:13" ht="12.95" customHeight="1" thickBot="1" x14ac:dyDescent="0.25">
      <c r="A72" s="171" t="s">
        <v>590</v>
      </c>
      <c r="B72" s="615" t="s">
        <v>1084</v>
      </c>
      <c r="C72" s="593" t="s">
        <v>1736</v>
      </c>
      <c r="D72" s="22">
        <v>6820</v>
      </c>
      <c r="E72" s="22">
        <v>7055</v>
      </c>
      <c r="F72" s="310">
        <f t="shared" si="9"/>
        <v>235</v>
      </c>
      <c r="G72" s="349"/>
    </row>
    <row r="73" spans="1:13" ht="13.5" customHeight="1" thickBot="1" x14ac:dyDescent="0.25">
      <c r="A73" s="171" t="s">
        <v>591</v>
      </c>
      <c r="B73" s="616" t="s">
        <v>1085</v>
      </c>
      <c r="C73" s="592" t="s">
        <v>1737</v>
      </c>
      <c r="D73" s="22">
        <v>58890</v>
      </c>
      <c r="E73" s="22">
        <v>59485</v>
      </c>
      <c r="F73" s="310">
        <f t="shared" si="9"/>
        <v>595</v>
      </c>
      <c r="G73" s="315"/>
    </row>
    <row r="74" spans="1:13" ht="12.95" customHeight="1" thickBot="1" x14ac:dyDescent="0.25">
      <c r="A74" s="224" t="s">
        <v>592</v>
      </c>
      <c r="B74" s="615" t="s">
        <v>1086</v>
      </c>
      <c r="C74" s="600" t="s">
        <v>1632</v>
      </c>
      <c r="D74" s="154">
        <v>10015</v>
      </c>
      <c r="E74" s="154">
        <v>10035</v>
      </c>
      <c r="F74" s="568">
        <f t="shared" ref="F74" si="10">E74-D74</f>
        <v>20</v>
      </c>
      <c r="G74" s="137"/>
    </row>
    <row r="75" spans="1:13" ht="12.95" customHeight="1" thickBot="1" x14ac:dyDescent="0.25">
      <c r="A75" s="223" t="s">
        <v>593</v>
      </c>
      <c r="B75" s="616" t="s">
        <v>1087</v>
      </c>
      <c r="C75" s="599" t="s">
        <v>594</v>
      </c>
      <c r="D75" s="22">
        <v>275</v>
      </c>
      <c r="E75" s="22">
        <v>275</v>
      </c>
      <c r="F75" s="310">
        <f t="shared" si="9"/>
        <v>0</v>
      </c>
      <c r="G75" s="135" t="s">
        <v>498</v>
      </c>
      <c r="M75" s="588"/>
    </row>
    <row r="76" spans="1:13" ht="12.95" customHeight="1" thickBot="1" x14ac:dyDescent="0.25">
      <c r="A76" s="223" t="s">
        <v>595</v>
      </c>
      <c r="B76" s="615" t="s">
        <v>1088</v>
      </c>
      <c r="C76" s="600" t="s">
        <v>965</v>
      </c>
      <c r="D76" s="154">
        <v>26985</v>
      </c>
      <c r="E76" s="154">
        <v>27130</v>
      </c>
      <c r="F76" s="310">
        <f t="shared" si="9"/>
        <v>145</v>
      </c>
      <c r="G76" s="144" t="s">
        <v>1005</v>
      </c>
    </row>
    <row r="77" spans="1:13" ht="12.95" customHeight="1" thickBot="1" x14ac:dyDescent="0.25">
      <c r="A77" s="223" t="s">
        <v>596</v>
      </c>
      <c r="B77" s="616" t="s">
        <v>1089</v>
      </c>
      <c r="C77" s="599" t="s">
        <v>1622</v>
      </c>
      <c r="D77" s="22">
        <v>19990</v>
      </c>
      <c r="E77" s="22">
        <v>20350</v>
      </c>
      <c r="F77" s="310">
        <f t="shared" ref="F77" si="11">E77-D77</f>
        <v>360</v>
      </c>
      <c r="G77" s="545" t="s">
        <v>1623</v>
      </c>
    </row>
    <row r="78" spans="1:13" ht="12.95" customHeight="1" thickBot="1" x14ac:dyDescent="0.25">
      <c r="A78" s="223" t="s">
        <v>597</v>
      </c>
      <c r="B78" s="615" t="s">
        <v>1090</v>
      </c>
      <c r="C78" s="600" t="s">
        <v>971</v>
      </c>
      <c r="D78" s="22">
        <v>38155</v>
      </c>
      <c r="E78" s="22">
        <v>38530</v>
      </c>
      <c r="F78" s="310">
        <f t="shared" si="9"/>
        <v>375</v>
      </c>
      <c r="G78" s="144" t="s">
        <v>966</v>
      </c>
    </row>
    <row r="79" spans="1:13" ht="12.95" customHeight="1" thickBot="1" x14ac:dyDescent="0.25">
      <c r="A79" s="223" t="s">
        <v>598</v>
      </c>
      <c r="B79" s="616" t="s">
        <v>1091</v>
      </c>
      <c r="C79" s="599" t="s">
        <v>1738</v>
      </c>
      <c r="D79" s="22">
        <v>8350</v>
      </c>
      <c r="E79" s="22">
        <v>8445</v>
      </c>
      <c r="F79" s="310">
        <f t="shared" si="9"/>
        <v>95</v>
      </c>
      <c r="G79" s="457" t="s">
        <v>1457</v>
      </c>
    </row>
    <row r="80" spans="1:13" ht="12.95" customHeight="1" thickBot="1" x14ac:dyDescent="0.25">
      <c r="A80" s="223" t="s">
        <v>599</v>
      </c>
      <c r="B80" s="615" t="s">
        <v>1702</v>
      </c>
      <c r="C80" s="600" t="s">
        <v>600</v>
      </c>
      <c r="D80" s="161">
        <v>28885</v>
      </c>
      <c r="E80" s="161">
        <v>29020</v>
      </c>
      <c r="F80" s="310">
        <f t="shared" si="9"/>
        <v>135</v>
      </c>
    </row>
    <row r="81" spans="1:13" ht="12.95" customHeight="1" thickBot="1" x14ac:dyDescent="0.25">
      <c r="A81" s="223" t="s">
        <v>601</v>
      </c>
      <c r="B81" s="616" t="s">
        <v>1092</v>
      </c>
      <c r="C81" s="599" t="s">
        <v>1535</v>
      </c>
      <c r="D81" s="498">
        <v>11255</v>
      </c>
      <c r="E81" s="498">
        <v>11430</v>
      </c>
      <c r="F81" s="310">
        <f t="shared" si="9"/>
        <v>175</v>
      </c>
    </row>
    <row r="82" spans="1:13" ht="12.95" customHeight="1" thickBot="1" x14ac:dyDescent="0.25">
      <c r="A82" s="223" t="s">
        <v>602</v>
      </c>
      <c r="B82" s="615" t="s">
        <v>1093</v>
      </c>
      <c r="C82" s="598" t="s">
        <v>2028</v>
      </c>
      <c r="D82" s="498">
        <v>55</v>
      </c>
      <c r="E82" s="498">
        <v>260</v>
      </c>
      <c r="F82" s="310">
        <f>E82-D82</f>
        <v>205</v>
      </c>
      <c r="G82" s="696"/>
    </row>
    <row r="83" spans="1:13" ht="12.95" customHeight="1" thickBot="1" x14ac:dyDescent="0.25">
      <c r="A83" s="223" t="s">
        <v>603</v>
      </c>
      <c r="B83" s="616" t="s">
        <v>1094</v>
      </c>
      <c r="C83" s="599" t="s">
        <v>1739</v>
      </c>
      <c r="D83" s="22">
        <v>7990</v>
      </c>
      <c r="E83" s="22">
        <v>8020</v>
      </c>
      <c r="F83" s="310">
        <f t="shared" si="9"/>
        <v>30</v>
      </c>
      <c r="G83" s="135" t="s">
        <v>515</v>
      </c>
    </row>
    <row r="84" spans="1:13" ht="12.95" customHeight="1" thickBot="1" x14ac:dyDescent="0.25">
      <c r="A84" s="223" t="s">
        <v>604</v>
      </c>
      <c r="B84" s="615" t="s">
        <v>1095</v>
      </c>
      <c r="C84" s="600" t="s">
        <v>1740</v>
      </c>
      <c r="D84" s="22">
        <v>13345</v>
      </c>
      <c r="E84" s="22">
        <v>13475</v>
      </c>
      <c r="F84" s="310">
        <f t="shared" si="9"/>
        <v>130</v>
      </c>
      <c r="G84" s="116"/>
      <c r="H84" s="106"/>
    </row>
    <row r="85" spans="1:13" ht="12.95" customHeight="1" thickBot="1" x14ac:dyDescent="0.25">
      <c r="A85" s="223" t="s">
        <v>605</v>
      </c>
      <c r="B85" s="616" t="s">
        <v>1096</v>
      </c>
      <c r="C85" s="599" t="s">
        <v>1462</v>
      </c>
      <c r="D85" s="22">
        <v>9925</v>
      </c>
      <c r="E85" s="22">
        <v>10070</v>
      </c>
      <c r="F85" s="310">
        <f t="shared" si="9"/>
        <v>145</v>
      </c>
      <c r="G85" s="106"/>
      <c r="H85" s="106"/>
    </row>
    <row r="86" spans="1:13" ht="12.95" customHeight="1" thickBot="1" x14ac:dyDescent="0.25">
      <c r="A86" s="171" t="s">
        <v>606</v>
      </c>
      <c r="B86" s="615" t="s">
        <v>1703</v>
      </c>
      <c r="C86" s="600" t="s">
        <v>1741</v>
      </c>
      <c r="D86" s="22">
        <v>38645</v>
      </c>
      <c r="E86" s="22">
        <v>39180</v>
      </c>
      <c r="F86" s="310">
        <f t="shared" si="9"/>
        <v>535</v>
      </c>
      <c r="G86" s="135" t="s">
        <v>515</v>
      </c>
    </row>
    <row r="87" spans="1:13" ht="12.95" customHeight="1" thickBot="1" x14ac:dyDescent="0.25">
      <c r="A87" s="223" t="s">
        <v>607</v>
      </c>
      <c r="B87" s="616" t="s">
        <v>1704</v>
      </c>
      <c r="C87" s="599" t="s">
        <v>608</v>
      </c>
      <c r="D87" s="22">
        <v>36080</v>
      </c>
      <c r="E87" s="22">
        <v>36160</v>
      </c>
      <c r="F87" s="310">
        <f t="shared" si="9"/>
        <v>80</v>
      </c>
      <c r="G87" s="111"/>
    </row>
    <row r="88" spans="1:13" ht="12.95" customHeight="1" thickBot="1" x14ac:dyDescent="0.25">
      <c r="A88" s="171" t="s">
        <v>609</v>
      </c>
      <c r="B88" s="615" t="s">
        <v>1097</v>
      </c>
      <c r="C88" s="601" t="s">
        <v>610</v>
      </c>
      <c r="D88" s="22">
        <v>19465</v>
      </c>
      <c r="E88" s="22">
        <v>19540</v>
      </c>
      <c r="F88" s="310">
        <f t="shared" si="9"/>
        <v>75</v>
      </c>
      <c r="G88" s="111"/>
    </row>
    <row r="89" spans="1:13" ht="12.95" customHeight="1" thickBot="1" x14ac:dyDescent="0.25">
      <c r="A89" s="223" t="s">
        <v>611</v>
      </c>
      <c r="B89" s="616" t="s">
        <v>1098</v>
      </c>
      <c r="C89" s="602" t="s">
        <v>612</v>
      </c>
      <c r="D89" s="22">
        <v>68710</v>
      </c>
      <c r="E89" s="22">
        <v>68915</v>
      </c>
      <c r="F89" s="310">
        <f t="shared" si="9"/>
        <v>205</v>
      </c>
      <c r="G89" s="111"/>
    </row>
    <row r="90" spans="1:13" ht="14.25" customHeight="1" thickBot="1" x14ac:dyDescent="0.25">
      <c r="A90" s="223" t="s">
        <v>613</v>
      </c>
      <c r="B90" s="615" t="s">
        <v>1099</v>
      </c>
      <c r="C90" s="608" t="s">
        <v>999</v>
      </c>
      <c r="D90" s="22">
        <v>61680</v>
      </c>
      <c r="E90" s="22">
        <v>61945</v>
      </c>
      <c r="F90" s="310">
        <f t="shared" si="9"/>
        <v>265</v>
      </c>
      <c r="G90" s="322"/>
    </row>
    <row r="91" spans="1:13" ht="13.5" thickBot="1" x14ac:dyDescent="0.25">
      <c r="A91" s="223" t="s">
        <v>614</v>
      </c>
      <c r="B91" s="616" t="s">
        <v>1100</v>
      </c>
      <c r="C91" s="609" t="s">
        <v>990</v>
      </c>
      <c r="D91" s="22">
        <v>14740</v>
      </c>
      <c r="E91" s="22">
        <v>14940</v>
      </c>
      <c r="F91" s="310">
        <f t="shared" si="9"/>
        <v>200</v>
      </c>
      <c r="G91" s="145" t="s">
        <v>991</v>
      </c>
    </row>
    <row r="92" spans="1:13" s="296" customFormat="1" ht="14.25" customHeight="1" thickBot="1" x14ac:dyDescent="0.25">
      <c r="A92" s="283" t="s">
        <v>615</v>
      </c>
      <c r="B92" s="617" t="s">
        <v>1705</v>
      </c>
      <c r="C92" s="639" t="s">
        <v>1024</v>
      </c>
      <c r="D92" s="275">
        <v>12830</v>
      </c>
      <c r="E92" s="275">
        <v>12980</v>
      </c>
      <c r="F92" s="310">
        <f t="shared" si="9"/>
        <v>150</v>
      </c>
      <c r="G92" s="657"/>
      <c r="I92" s="689"/>
      <c r="M92" s="690"/>
    </row>
    <row r="93" spans="1:13" ht="14.25" customHeight="1" thickBot="1" x14ac:dyDescent="0.25">
      <c r="A93" s="28" t="s">
        <v>616</v>
      </c>
      <c r="B93" s="616" t="s">
        <v>1101</v>
      </c>
      <c r="C93" s="599" t="s">
        <v>1742</v>
      </c>
      <c r="D93" s="22">
        <v>730</v>
      </c>
      <c r="E93" s="22">
        <v>740</v>
      </c>
      <c r="F93" s="310">
        <f t="shared" si="9"/>
        <v>10</v>
      </c>
      <c r="G93" s="588" t="s">
        <v>1579</v>
      </c>
    </row>
    <row r="94" spans="1:13" s="153" customFormat="1" ht="12.95" customHeight="1" thickBot="1" x14ac:dyDescent="0.25">
      <c r="A94" s="223" t="s">
        <v>617</v>
      </c>
      <c r="B94" s="615" t="s">
        <v>1352</v>
      </c>
      <c r="C94" s="600" t="s">
        <v>1743</v>
      </c>
      <c r="D94" s="22">
        <v>38150</v>
      </c>
      <c r="E94" s="22">
        <v>38370</v>
      </c>
      <c r="F94" s="310">
        <f t="shared" si="9"/>
        <v>220</v>
      </c>
      <c r="G94" s="693"/>
    </row>
    <row r="95" spans="1:13" ht="12.95" customHeight="1" thickBot="1" x14ac:dyDescent="0.25">
      <c r="A95" s="223" t="s">
        <v>618</v>
      </c>
      <c r="B95" s="616" t="s">
        <v>1102</v>
      </c>
      <c r="C95" s="604" t="s">
        <v>1744</v>
      </c>
      <c r="D95" s="22">
        <v>15085</v>
      </c>
      <c r="E95" s="22">
        <v>15350</v>
      </c>
      <c r="F95" s="310">
        <f t="shared" si="9"/>
        <v>265</v>
      </c>
      <c r="G95" s="694"/>
    </row>
    <row r="96" spans="1:13" ht="12.95" customHeight="1" thickBot="1" x14ac:dyDescent="0.25">
      <c r="A96" s="171" t="s">
        <v>619</v>
      </c>
      <c r="B96" s="615" t="s">
        <v>1103</v>
      </c>
      <c r="C96" s="591" t="s">
        <v>620</v>
      </c>
      <c r="D96" s="275">
        <v>42250</v>
      </c>
      <c r="E96" s="275">
        <v>42390</v>
      </c>
      <c r="F96" s="310">
        <f t="shared" si="9"/>
        <v>140</v>
      </c>
      <c r="G96" s="695"/>
    </row>
    <row r="97" spans="1:10" ht="15" customHeight="1" thickBot="1" x14ac:dyDescent="0.25">
      <c r="A97" s="283" t="s">
        <v>621</v>
      </c>
      <c r="B97" s="616" t="s">
        <v>1104</v>
      </c>
      <c r="C97" s="610" t="s">
        <v>1745</v>
      </c>
      <c r="D97" s="275">
        <v>25645</v>
      </c>
      <c r="E97" s="275">
        <v>25730</v>
      </c>
      <c r="F97" s="310">
        <f t="shared" si="9"/>
        <v>85</v>
      </c>
      <c r="G97" s="315" t="s">
        <v>1343</v>
      </c>
    </row>
    <row r="98" spans="1:10" ht="12.95" customHeight="1" thickBot="1" x14ac:dyDescent="0.25">
      <c r="A98" s="171" t="s">
        <v>622</v>
      </c>
      <c r="B98" s="615" t="s">
        <v>1706</v>
      </c>
      <c r="C98" s="591" t="s">
        <v>1627</v>
      </c>
      <c r="D98" s="157">
        <v>11715</v>
      </c>
      <c r="E98" s="157">
        <v>12090</v>
      </c>
      <c r="F98" s="310">
        <f t="shared" ref="F98" si="12">E98-D98</f>
        <v>375</v>
      </c>
      <c r="G98" s="541"/>
    </row>
    <row r="99" spans="1:10" ht="12.75" customHeight="1" thickBot="1" x14ac:dyDescent="0.25">
      <c r="A99" s="223" t="s">
        <v>623</v>
      </c>
      <c r="B99" s="616" t="s">
        <v>1707</v>
      </c>
      <c r="C99" s="604" t="s">
        <v>1746</v>
      </c>
      <c r="D99" s="157">
        <v>13055</v>
      </c>
      <c r="E99" s="157">
        <v>13120</v>
      </c>
      <c r="F99" s="310">
        <f t="shared" si="9"/>
        <v>65</v>
      </c>
      <c r="G99" s="311" t="s">
        <v>536</v>
      </c>
    </row>
    <row r="100" spans="1:10" ht="15" customHeight="1" thickBot="1" x14ac:dyDescent="0.25">
      <c r="A100" s="171" t="s">
        <v>624</v>
      </c>
      <c r="B100" s="615" t="s">
        <v>1679</v>
      </c>
      <c r="C100" s="601" t="s">
        <v>1681</v>
      </c>
      <c r="D100" s="157">
        <v>5205</v>
      </c>
      <c r="E100" s="157">
        <v>5330</v>
      </c>
      <c r="F100" s="310">
        <f t="shared" ref="F100" si="13">E100-D100</f>
        <v>125</v>
      </c>
      <c r="G100" s="589"/>
    </row>
    <row r="101" spans="1:10" ht="12.95" customHeight="1" thickBot="1" x14ac:dyDescent="0.25">
      <c r="A101" s="223" t="s">
        <v>625</v>
      </c>
      <c r="B101" s="616" t="s">
        <v>1105</v>
      </c>
      <c r="C101" s="599" t="s">
        <v>1474</v>
      </c>
      <c r="D101" s="164">
        <v>14880</v>
      </c>
      <c r="E101" s="164">
        <v>15110</v>
      </c>
      <c r="F101" s="310">
        <f t="shared" si="9"/>
        <v>230</v>
      </c>
      <c r="G101" s="106"/>
    </row>
    <row r="102" spans="1:10" ht="12.95" customHeight="1" thickBot="1" x14ac:dyDescent="0.25">
      <c r="A102" s="225" t="s">
        <v>626</v>
      </c>
      <c r="B102" s="615" t="s">
        <v>1106</v>
      </c>
      <c r="C102" s="611" t="s">
        <v>955</v>
      </c>
      <c r="D102" s="164">
        <v>53585</v>
      </c>
      <c r="E102" s="164">
        <v>53790</v>
      </c>
      <c r="F102" s="310">
        <f t="shared" si="9"/>
        <v>205</v>
      </c>
      <c r="G102" s="324"/>
    </row>
    <row r="103" spans="1:10" ht="12.95" customHeight="1" thickBot="1" x14ac:dyDescent="0.25">
      <c r="A103" s="223" t="s">
        <v>627</v>
      </c>
      <c r="B103" s="616" t="s">
        <v>263</v>
      </c>
      <c r="C103" s="599" t="s">
        <v>1747</v>
      </c>
      <c r="D103" s="22">
        <v>6700</v>
      </c>
      <c r="E103" s="22">
        <v>6755</v>
      </c>
      <c r="F103" s="310">
        <f t="shared" si="9"/>
        <v>55</v>
      </c>
      <c r="G103" s="348"/>
    </row>
    <row r="104" spans="1:10" ht="14.25" customHeight="1" thickBot="1" x14ac:dyDescent="0.25">
      <c r="A104" s="171" t="s">
        <v>628</v>
      </c>
      <c r="B104" s="615" t="s">
        <v>1367</v>
      </c>
      <c r="C104" s="601" t="s">
        <v>1748</v>
      </c>
      <c r="D104" s="21">
        <v>23450</v>
      </c>
      <c r="E104" s="21">
        <v>23575</v>
      </c>
      <c r="F104" s="310">
        <f t="shared" si="9"/>
        <v>125</v>
      </c>
      <c r="G104" s="315" t="s">
        <v>1364</v>
      </c>
    </row>
    <row r="105" spans="1:10" ht="12.95" customHeight="1" thickBot="1" x14ac:dyDescent="0.25">
      <c r="A105" s="171" t="s">
        <v>629</v>
      </c>
      <c r="B105" s="616" t="s">
        <v>1107</v>
      </c>
      <c r="C105" s="596" t="s">
        <v>630</v>
      </c>
      <c r="D105" s="22">
        <v>21220</v>
      </c>
      <c r="E105" s="22">
        <v>21260</v>
      </c>
      <c r="F105" s="310">
        <f t="shared" si="9"/>
        <v>40</v>
      </c>
    </row>
    <row r="106" spans="1:10" ht="14.1" customHeight="1" thickBot="1" x14ac:dyDescent="0.25">
      <c r="A106" s="221" t="s">
        <v>631</v>
      </c>
      <c r="B106" s="615" t="s">
        <v>1108</v>
      </c>
      <c r="C106" s="593" t="s">
        <v>632</v>
      </c>
      <c r="D106" s="21">
        <v>94125</v>
      </c>
      <c r="E106" s="21">
        <v>94735</v>
      </c>
      <c r="F106" s="310">
        <f t="shared" si="9"/>
        <v>610</v>
      </c>
      <c r="G106" s="159" t="s">
        <v>543</v>
      </c>
    </row>
    <row r="107" spans="1:10" ht="14.1" customHeight="1" thickBot="1" x14ac:dyDescent="0.25">
      <c r="A107" s="221" t="s">
        <v>633</v>
      </c>
      <c r="B107" s="616" t="s">
        <v>1109</v>
      </c>
      <c r="C107" s="592" t="s">
        <v>634</v>
      </c>
      <c r="D107" s="275">
        <v>11055</v>
      </c>
      <c r="E107" s="275">
        <v>11055</v>
      </c>
      <c r="F107" s="310">
        <f t="shared" si="9"/>
        <v>0</v>
      </c>
      <c r="G107" s="565" t="s">
        <v>1636</v>
      </c>
      <c r="J107" t="s">
        <v>1971</v>
      </c>
    </row>
    <row r="108" spans="1:10" ht="14.1" customHeight="1" thickBot="1" x14ac:dyDescent="0.25">
      <c r="A108" s="171" t="s">
        <v>635</v>
      </c>
      <c r="B108" s="615" t="s">
        <v>1110</v>
      </c>
      <c r="C108" s="601" t="s">
        <v>1749</v>
      </c>
      <c r="D108" s="21">
        <v>31115</v>
      </c>
      <c r="E108" s="21">
        <v>31435</v>
      </c>
      <c r="F108" s="310">
        <f t="shared" si="9"/>
        <v>320</v>
      </c>
      <c r="G108" s="32"/>
    </row>
    <row r="109" spans="1:10" ht="14.1" customHeight="1" thickBot="1" x14ac:dyDescent="0.25">
      <c r="A109" s="222" t="s">
        <v>636</v>
      </c>
      <c r="B109" s="616" t="s">
        <v>1111</v>
      </c>
      <c r="C109" s="592" t="s">
        <v>1605</v>
      </c>
      <c r="D109" s="151">
        <v>22890</v>
      </c>
      <c r="E109" s="151">
        <v>23235</v>
      </c>
      <c r="F109" s="310">
        <f t="shared" ref="F109" si="14">E109-D109</f>
        <v>345</v>
      </c>
      <c r="G109" s="34"/>
    </row>
    <row r="110" spans="1:10" ht="15.6" customHeight="1" thickBot="1" x14ac:dyDescent="0.25">
      <c r="A110" s="222" t="s">
        <v>637</v>
      </c>
      <c r="B110" s="615" t="s">
        <v>1112</v>
      </c>
      <c r="C110" s="612" t="s">
        <v>1656</v>
      </c>
      <c r="D110" s="151">
        <v>11960</v>
      </c>
      <c r="E110" s="151">
        <v>12245</v>
      </c>
      <c r="F110" s="310">
        <f t="shared" ref="F110" si="15">E110-D110</f>
        <v>285</v>
      </c>
      <c r="G110" s="570"/>
      <c r="J110" s="309"/>
    </row>
    <row r="111" spans="1:10" ht="14.25" customHeight="1" thickBot="1" x14ac:dyDescent="0.25">
      <c r="A111" s="171" t="s">
        <v>1358</v>
      </c>
      <c r="B111" s="616" t="s">
        <v>1754</v>
      </c>
      <c r="C111" s="596" t="s">
        <v>1750</v>
      </c>
      <c r="D111" s="20">
        <v>24880</v>
      </c>
      <c r="E111" s="20">
        <v>24930</v>
      </c>
      <c r="F111" s="310">
        <f t="shared" ref="F111:F117" si="16">E111-D111</f>
        <v>50</v>
      </c>
      <c r="G111" s="284" t="s">
        <v>1354</v>
      </c>
    </row>
    <row r="112" spans="1:10" ht="16.5" customHeight="1" thickBot="1" x14ac:dyDescent="0.25">
      <c r="A112" s="223" t="s">
        <v>638</v>
      </c>
      <c r="B112" s="615" t="s">
        <v>1113</v>
      </c>
      <c r="C112" s="595" t="s">
        <v>1751</v>
      </c>
      <c r="D112" s="22">
        <v>17395</v>
      </c>
      <c r="E112" s="22">
        <v>17475</v>
      </c>
      <c r="F112" s="310">
        <f t="shared" si="16"/>
        <v>80</v>
      </c>
      <c r="G112" s="32"/>
    </row>
    <row r="113" spans="1:7" ht="14.1" customHeight="1" thickBot="1" x14ac:dyDescent="0.25">
      <c r="A113" s="222" t="s">
        <v>639</v>
      </c>
      <c r="B113" s="615" t="s">
        <v>1114</v>
      </c>
      <c r="C113" s="594" t="s">
        <v>640</v>
      </c>
      <c r="D113" s="151">
        <v>57715</v>
      </c>
      <c r="E113" s="151">
        <v>57915</v>
      </c>
      <c r="F113" s="310">
        <f>E113-D113</f>
        <v>200</v>
      </c>
      <c r="G113" s="159" t="s">
        <v>555</v>
      </c>
    </row>
    <row r="114" spans="1:7" ht="14.1" customHeight="1" thickBot="1" x14ac:dyDescent="0.25">
      <c r="A114" s="171" t="s">
        <v>641</v>
      </c>
      <c r="B114" s="616" t="s">
        <v>1708</v>
      </c>
      <c r="C114" s="595" t="s">
        <v>1752</v>
      </c>
      <c r="D114" s="575">
        <v>16380</v>
      </c>
      <c r="E114" s="575">
        <v>16520</v>
      </c>
      <c r="F114" s="310">
        <f t="shared" si="16"/>
        <v>140</v>
      </c>
      <c r="G114" s="32"/>
    </row>
    <row r="115" spans="1:7" ht="14.1" customHeight="1" thickBot="1" x14ac:dyDescent="0.25">
      <c r="A115" s="223" t="s">
        <v>642</v>
      </c>
      <c r="B115" s="615" t="s">
        <v>1115</v>
      </c>
      <c r="C115" s="594" t="s">
        <v>643</v>
      </c>
      <c r="D115" s="275">
        <v>49590</v>
      </c>
      <c r="E115" s="275">
        <v>49740</v>
      </c>
      <c r="F115" s="310">
        <f t="shared" si="16"/>
        <v>150</v>
      </c>
      <c r="G115" s="441"/>
    </row>
    <row r="116" spans="1:7" ht="14.25" customHeight="1" thickBot="1" x14ac:dyDescent="0.25">
      <c r="A116" s="590" t="s">
        <v>644</v>
      </c>
      <c r="B116" s="618" t="s">
        <v>2019</v>
      </c>
      <c r="C116" s="597" t="s">
        <v>645</v>
      </c>
      <c r="D116" s="275">
        <v>21270</v>
      </c>
      <c r="E116" s="275">
        <v>21335</v>
      </c>
      <c r="F116" s="310">
        <f t="shared" si="16"/>
        <v>65</v>
      </c>
      <c r="G116" s="32"/>
    </row>
    <row r="117" spans="1:7" ht="14.1" customHeight="1" thickBot="1" x14ac:dyDescent="0.25">
      <c r="A117" s="221" t="s">
        <v>646</v>
      </c>
      <c r="B117" s="615" t="s">
        <v>1117</v>
      </c>
      <c r="C117" s="613" t="s">
        <v>645</v>
      </c>
      <c r="D117" s="151">
        <v>8795</v>
      </c>
      <c r="E117" s="151">
        <v>8920</v>
      </c>
      <c r="F117" s="310">
        <f t="shared" si="16"/>
        <v>125</v>
      </c>
      <c r="G117" s="356"/>
    </row>
    <row r="118" spans="1:7" ht="18" customHeight="1" thickBot="1" x14ac:dyDescent="0.25">
      <c r="A118" s="24"/>
      <c r="B118" s="141"/>
      <c r="C118" s="21"/>
      <c r="D118" s="21"/>
      <c r="E118" s="21" t="s">
        <v>1010</v>
      </c>
      <c r="F118" s="465">
        <f>SUM(F6:F117)</f>
        <v>25475</v>
      </c>
      <c r="G118" s="504">
        <f>F10</f>
        <v>355</v>
      </c>
    </row>
    <row r="119" spans="1:7" ht="27" customHeight="1" thickBot="1" x14ac:dyDescent="0.25">
      <c r="A119" s="176"/>
      <c r="B119" s="580" t="s">
        <v>1033</v>
      </c>
      <c r="C119" s="579"/>
      <c r="D119" s="453">
        <f>SUM('Общ. счетчики'!G10:G11)</f>
        <v>25580</v>
      </c>
      <c r="E119" s="317" t="s">
        <v>492</v>
      </c>
      <c r="G119" s="12"/>
    </row>
  </sheetData>
  <autoFilter ref="F1:F119"/>
  <customSheetViews>
    <customSheetView guid="{59BB3A05-2517-4212-B4B0-766CE27362F6}" scale="120" showPageBreaks="1" fitToPage="1" printArea="1" showAutoFilter="1" hiddenColumns="1" state="hidden" view="pageBreakPreview" topLeftCell="A109">
      <selection activeCell="E80" sqref="E80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1"/>
      <headerFooter alignWithMargins="0"/>
      <autoFilter ref="F1:F119"/>
    </customSheetView>
    <customSheetView guid="{11E80AD0-6AA7-470D-8311-11AF96F196E5}" scale="120" showPageBreaks="1" fitToPage="1" printArea="1" hiddenColumns="1" view="pageBreakPreview" topLeftCell="A115">
      <selection activeCell="F49" sqref="F49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2"/>
      <headerFooter alignWithMargins="0"/>
    </customSheetView>
    <customSheetView guid="{1298D0A2-0CF6-434E-A6CD-B210E2963ADD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3"/>
      <headerFooter alignWithMargins="0"/>
    </customSheetView>
  </customSheetViews>
  <mergeCells count="8">
    <mergeCell ref="C1:E1"/>
    <mergeCell ref="E2:F2"/>
    <mergeCell ref="F3:F5"/>
    <mergeCell ref="H2:I4"/>
    <mergeCell ref="A3:A5"/>
    <mergeCell ref="B3:B5"/>
    <mergeCell ref="C3:C5"/>
    <mergeCell ref="D3:E4"/>
  </mergeCells>
  <phoneticPr fontId="11" type="noConversion"/>
  <pageMargins left="0.25" right="0.25" top="0.75" bottom="0.75" header="0.3" footer="0.3"/>
  <pageSetup paperSize="9" fitToHeight="0" orientation="portrait" r:id="rId4"/>
  <headerFooter alignWithMargins="0"/>
  <rowBreaks count="2" manualBreakCount="2">
    <brk id="53" max="6" man="1"/>
    <brk id="118" max="6" man="1"/>
  </rowBreaks>
  <colBreaks count="1" manualBreakCount="1">
    <brk id="5" max="119" man="1"/>
  </colBreak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view="pageBreakPreview" topLeftCell="A25" zoomScale="120" zoomScaleSheetLayoutView="120" workbookViewId="0">
      <selection activeCell="D13" sqref="D13"/>
    </sheetView>
  </sheetViews>
  <sheetFormatPr defaultRowHeight="12.75" x14ac:dyDescent="0.2"/>
  <cols>
    <col min="1" max="1" width="8.140625" customWidth="1"/>
    <col min="2" max="2" width="22.5703125" customWidth="1"/>
    <col min="3" max="3" width="14.7109375" customWidth="1"/>
    <col min="4" max="4" width="12.140625" customWidth="1"/>
    <col min="5" max="5" width="11.7109375" customWidth="1"/>
    <col min="6" max="6" width="10.140625" customWidth="1"/>
    <col min="7" max="7" width="13.5703125" customWidth="1"/>
    <col min="8" max="8" width="9.140625" hidden="1" customWidth="1"/>
  </cols>
  <sheetData>
    <row r="1" spans="1:8" x14ac:dyDescent="0.2">
      <c r="C1" s="805" t="s">
        <v>647</v>
      </c>
      <c r="D1" s="818"/>
    </row>
    <row r="2" spans="1:8" x14ac:dyDescent="0.2">
      <c r="C2" s="104"/>
      <c r="D2" s="105"/>
      <c r="E2" s="819" t="s">
        <v>2032</v>
      </c>
      <c r="F2" s="819"/>
    </row>
    <row r="3" spans="1:8" ht="13.5" thickBot="1" x14ac:dyDescent="0.25">
      <c r="A3" s="820" t="s">
        <v>648</v>
      </c>
      <c r="B3" s="820"/>
      <c r="C3" s="2"/>
      <c r="F3" s="2"/>
    </row>
    <row r="4" spans="1:8" ht="13.5" thickBot="1" x14ac:dyDescent="0.25">
      <c r="A4" s="810" t="s">
        <v>1116</v>
      </c>
      <c r="B4" s="808" t="s">
        <v>481</v>
      </c>
      <c r="C4" s="808" t="s">
        <v>1</v>
      </c>
      <c r="D4" s="808" t="s">
        <v>2</v>
      </c>
      <c r="E4" s="808"/>
      <c r="F4" s="808" t="s">
        <v>5</v>
      </c>
    </row>
    <row r="5" spans="1:8" ht="13.5" thickBot="1" x14ac:dyDescent="0.25">
      <c r="A5" s="811"/>
      <c r="B5" s="808"/>
      <c r="C5" s="808"/>
      <c r="D5" s="808"/>
      <c r="E5" s="808"/>
      <c r="F5" s="808"/>
    </row>
    <row r="6" spans="1:8" ht="13.5" thickBot="1" x14ac:dyDescent="0.25">
      <c r="A6" s="812"/>
      <c r="B6" s="808"/>
      <c r="C6" s="808"/>
      <c r="D6" s="109" t="s">
        <v>6</v>
      </c>
      <c r="E6" s="110" t="s">
        <v>7</v>
      </c>
      <c r="F6" s="808"/>
    </row>
    <row r="7" spans="1:8" ht="15" customHeight="1" thickBot="1" x14ac:dyDescent="0.25">
      <c r="A7" s="141" t="s">
        <v>649</v>
      </c>
      <c r="B7" s="619" t="s">
        <v>1755</v>
      </c>
      <c r="C7" s="623" t="s">
        <v>1757</v>
      </c>
      <c r="D7" s="275">
        <v>13945</v>
      </c>
      <c r="E7" s="275">
        <v>14095</v>
      </c>
      <c r="F7" s="310">
        <f>E7-D7</f>
        <v>150</v>
      </c>
      <c r="G7" s="135" t="s">
        <v>498</v>
      </c>
    </row>
    <row r="8" spans="1:8" ht="15" customHeight="1" thickBot="1" x14ac:dyDescent="0.25">
      <c r="A8" s="171" t="s">
        <v>650</v>
      </c>
      <c r="B8" s="615" t="s">
        <v>1154</v>
      </c>
      <c r="C8" s="699" t="s">
        <v>1972</v>
      </c>
      <c r="D8" s="22">
        <v>965</v>
      </c>
      <c r="E8" s="22">
        <v>995</v>
      </c>
      <c r="F8" s="568">
        <f t="shared" ref="F8" si="0">E8-D8</f>
        <v>30</v>
      </c>
      <c r="G8" s="495"/>
    </row>
    <row r="9" spans="1:8" ht="17.25" customHeight="1" thickBot="1" x14ac:dyDescent="0.25">
      <c r="A9" s="697" t="s">
        <v>651</v>
      </c>
      <c r="B9" s="621" t="s">
        <v>1155</v>
      </c>
      <c r="C9" s="698" t="s">
        <v>987</v>
      </c>
      <c r="D9" s="373">
        <v>15590</v>
      </c>
      <c r="E9" s="373">
        <v>15675</v>
      </c>
      <c r="F9" s="568">
        <f t="shared" ref="F9:F31" si="1">E9-D9</f>
        <v>85</v>
      </c>
      <c r="G9" s="312"/>
    </row>
    <row r="10" spans="1:8" ht="15" customHeight="1" thickBot="1" x14ac:dyDescent="0.25">
      <c r="A10" s="165" t="s">
        <v>652</v>
      </c>
      <c r="B10" s="615" t="s">
        <v>1156</v>
      </c>
      <c r="C10" s="596" t="s">
        <v>1758</v>
      </c>
      <c r="D10" s="22">
        <v>14640</v>
      </c>
      <c r="E10" s="22">
        <v>14815</v>
      </c>
      <c r="F10" s="310">
        <f t="shared" si="1"/>
        <v>175</v>
      </c>
      <c r="G10" s="117"/>
      <c r="H10" s="296"/>
    </row>
    <row r="11" spans="1:8" ht="15" customHeight="1" thickBot="1" x14ac:dyDescent="0.25">
      <c r="A11" s="165" t="s">
        <v>653</v>
      </c>
      <c r="B11" s="621" t="s">
        <v>1157</v>
      </c>
      <c r="C11" s="595" t="s">
        <v>1538</v>
      </c>
      <c r="D11" s="22">
        <v>945</v>
      </c>
      <c r="E11" s="22">
        <v>950</v>
      </c>
      <c r="F11" s="310">
        <f t="shared" si="1"/>
        <v>5</v>
      </c>
      <c r="G11" s="323"/>
    </row>
    <row r="12" spans="1:8" ht="15" customHeight="1" thickBot="1" x14ac:dyDescent="0.25">
      <c r="A12" s="165" t="s">
        <v>654</v>
      </c>
      <c r="B12" s="615" t="s">
        <v>1158</v>
      </c>
      <c r="C12" s="596" t="s">
        <v>1023</v>
      </c>
      <c r="D12" s="22">
        <v>29410</v>
      </c>
      <c r="E12" s="22">
        <v>29505</v>
      </c>
      <c r="F12" s="310">
        <f t="shared" si="1"/>
        <v>95</v>
      </c>
      <c r="G12" s="312"/>
    </row>
    <row r="13" spans="1:8" ht="18" customHeight="1" thickBot="1" x14ac:dyDescent="0.25">
      <c r="A13" s="165" t="s">
        <v>655</v>
      </c>
      <c r="B13" s="621" t="s">
        <v>1159</v>
      </c>
      <c r="C13" s="593" t="s">
        <v>1614</v>
      </c>
      <c r="D13" s="22">
        <v>12030</v>
      </c>
      <c r="E13" s="22">
        <v>12250</v>
      </c>
      <c r="F13" s="310">
        <f t="shared" ref="F13" si="2">E13-D13</f>
        <v>220</v>
      </c>
      <c r="H13" s="210"/>
    </row>
    <row r="14" spans="1:8" ht="15" customHeight="1" thickBot="1" x14ac:dyDescent="0.25">
      <c r="A14" s="23" t="s">
        <v>656</v>
      </c>
      <c r="B14" s="615" t="s">
        <v>1160</v>
      </c>
      <c r="C14" s="605" t="s">
        <v>1759</v>
      </c>
      <c r="D14" s="22">
        <v>19380</v>
      </c>
      <c r="E14" s="22">
        <v>19500</v>
      </c>
      <c r="F14" s="310">
        <f t="shared" si="1"/>
        <v>120</v>
      </c>
      <c r="G14" s="294"/>
    </row>
    <row r="15" spans="1:8" ht="15" customHeight="1" thickBot="1" x14ac:dyDescent="0.25">
      <c r="A15" s="149" t="s">
        <v>657</v>
      </c>
      <c r="B15" s="615" t="s">
        <v>1161</v>
      </c>
      <c r="C15" s="629" t="s">
        <v>1968</v>
      </c>
      <c r="D15" s="22">
        <v>4855</v>
      </c>
      <c r="E15" s="22">
        <v>5115</v>
      </c>
      <c r="F15" s="310">
        <f t="shared" ref="F15" si="3">E15-D15</f>
        <v>260</v>
      </c>
      <c r="G15" s="294"/>
    </row>
    <row r="16" spans="1:8" s="118" customFormat="1" ht="21.75" customHeight="1" thickBot="1" x14ac:dyDescent="0.25">
      <c r="A16" s="141" t="s">
        <v>658</v>
      </c>
      <c r="B16" s="615" t="s">
        <v>1162</v>
      </c>
      <c r="C16" s="594" t="s">
        <v>659</v>
      </c>
      <c r="D16" s="275">
        <v>78040</v>
      </c>
      <c r="E16" s="275">
        <v>78225</v>
      </c>
      <c r="F16" s="310">
        <f t="shared" si="1"/>
        <v>185</v>
      </c>
      <c r="G16" s="135" t="s">
        <v>510</v>
      </c>
    </row>
    <row r="17" spans="1:17" ht="15" customHeight="1" thickBot="1" x14ac:dyDescent="0.25">
      <c r="A17" s="141" t="s">
        <v>660</v>
      </c>
      <c r="B17" s="621" t="s">
        <v>1163</v>
      </c>
      <c r="C17" s="591" t="s">
        <v>661</v>
      </c>
      <c r="D17" s="21">
        <v>42335</v>
      </c>
      <c r="E17" s="21">
        <v>42795</v>
      </c>
      <c r="F17" s="310">
        <f t="shared" si="1"/>
        <v>460</v>
      </c>
    </row>
    <row r="18" spans="1:17" ht="15.75" customHeight="1" thickBot="1" x14ac:dyDescent="0.25">
      <c r="A18" s="23" t="s">
        <v>662</v>
      </c>
      <c r="B18" s="615" t="s">
        <v>1164</v>
      </c>
      <c r="C18" s="599" t="s">
        <v>1760</v>
      </c>
      <c r="D18" s="22">
        <v>16035</v>
      </c>
      <c r="E18" s="22">
        <v>16185</v>
      </c>
      <c r="F18" s="310">
        <f t="shared" si="1"/>
        <v>150</v>
      </c>
      <c r="G18" s="308"/>
    </row>
    <row r="19" spans="1:17" ht="15" customHeight="1" thickBot="1" x14ac:dyDescent="0.25">
      <c r="A19" s="168" t="s">
        <v>663</v>
      </c>
      <c r="B19" s="621" t="s">
        <v>1165</v>
      </c>
      <c r="C19" s="591" t="s">
        <v>1761</v>
      </c>
      <c r="D19" s="151">
        <v>157630</v>
      </c>
      <c r="E19" s="151">
        <v>158455</v>
      </c>
      <c r="F19" s="310">
        <f t="shared" si="1"/>
        <v>825</v>
      </c>
      <c r="G19" s="112"/>
    </row>
    <row r="20" spans="1:17" ht="15" customHeight="1" thickBot="1" x14ac:dyDescent="0.25">
      <c r="A20" s="23" t="s">
        <v>664</v>
      </c>
      <c r="B20" s="615" t="s">
        <v>1166</v>
      </c>
      <c r="C20" s="592" t="s">
        <v>1762</v>
      </c>
      <c r="D20" s="25">
        <v>6170</v>
      </c>
      <c r="E20" s="25">
        <v>6190</v>
      </c>
      <c r="F20" s="310">
        <f t="shared" si="1"/>
        <v>20</v>
      </c>
      <c r="G20" s="126"/>
    </row>
    <row r="21" spans="1:17" ht="15" customHeight="1" thickBot="1" x14ac:dyDescent="0.25">
      <c r="A21" s="23" t="s">
        <v>665</v>
      </c>
      <c r="B21" s="621" t="s">
        <v>294</v>
      </c>
      <c r="C21" s="591" t="s">
        <v>1763</v>
      </c>
      <c r="D21" s="25">
        <v>14370</v>
      </c>
      <c r="E21" s="25">
        <v>14580</v>
      </c>
      <c r="F21" s="310">
        <f t="shared" si="1"/>
        <v>210</v>
      </c>
      <c r="G21" s="135" t="s">
        <v>515</v>
      </c>
    </row>
    <row r="22" spans="1:17" ht="15" customHeight="1" thickBot="1" x14ac:dyDescent="0.25">
      <c r="A22" s="160" t="s">
        <v>666</v>
      </c>
      <c r="B22" s="615" t="s">
        <v>1167</v>
      </c>
      <c r="C22" s="594" t="s">
        <v>1764</v>
      </c>
      <c r="D22" s="157">
        <v>13610</v>
      </c>
      <c r="E22" s="157">
        <v>13705</v>
      </c>
      <c r="F22" s="310">
        <f t="shared" si="1"/>
        <v>95</v>
      </c>
      <c r="G22" s="228"/>
    </row>
    <row r="23" spans="1:17" ht="15" customHeight="1" thickBot="1" x14ac:dyDescent="0.25">
      <c r="A23" s="160" t="s">
        <v>667</v>
      </c>
      <c r="B23" s="621" t="s">
        <v>1168</v>
      </c>
      <c r="C23" s="595" t="s">
        <v>977</v>
      </c>
      <c r="D23" s="175">
        <v>38665</v>
      </c>
      <c r="E23" s="175">
        <v>38760</v>
      </c>
      <c r="F23" s="310">
        <f t="shared" si="1"/>
        <v>95</v>
      </c>
      <c r="G23" s="167" t="s">
        <v>976</v>
      </c>
    </row>
    <row r="24" spans="1:17" ht="15" customHeight="1" thickBot="1" x14ac:dyDescent="0.25">
      <c r="A24" s="23" t="s">
        <v>668</v>
      </c>
      <c r="B24" s="615" t="s">
        <v>1169</v>
      </c>
      <c r="C24" s="596" t="s">
        <v>669</v>
      </c>
      <c r="D24" s="22">
        <v>54260</v>
      </c>
      <c r="E24" s="22">
        <v>54435</v>
      </c>
      <c r="F24" s="310">
        <f t="shared" si="1"/>
        <v>175</v>
      </c>
      <c r="G24" s="135" t="s">
        <v>520</v>
      </c>
    </row>
    <row r="25" spans="1:17" ht="16.5" customHeight="1" thickBot="1" x14ac:dyDescent="0.25">
      <c r="A25" s="160" t="s">
        <v>670</v>
      </c>
      <c r="B25" s="621" t="s">
        <v>1639</v>
      </c>
      <c r="C25" s="593" t="s">
        <v>1765</v>
      </c>
      <c r="D25" s="22">
        <v>12240</v>
      </c>
      <c r="E25" s="22">
        <v>12300</v>
      </c>
      <c r="F25" s="567">
        <f t="shared" si="1"/>
        <v>60</v>
      </c>
      <c r="G25" s="308"/>
    </row>
    <row r="26" spans="1:17" ht="21" customHeight="1" thickBot="1" x14ac:dyDescent="0.25">
      <c r="A26" s="149" t="s">
        <v>671</v>
      </c>
      <c r="B26" s="615" t="s">
        <v>1170</v>
      </c>
      <c r="C26" s="594" t="s">
        <v>1766</v>
      </c>
      <c r="D26" s="28">
        <v>15</v>
      </c>
      <c r="E26" s="28">
        <v>15</v>
      </c>
      <c r="F26" s="310">
        <f t="shared" si="1"/>
        <v>0</v>
      </c>
      <c r="G26" s="777" t="s">
        <v>1636</v>
      </c>
    </row>
    <row r="27" spans="1:17" ht="15" customHeight="1" thickBot="1" x14ac:dyDescent="0.25">
      <c r="A27" s="141" t="s">
        <v>672</v>
      </c>
      <c r="B27" s="621" t="s">
        <v>1171</v>
      </c>
      <c r="C27" s="593" t="s">
        <v>1767</v>
      </c>
      <c r="D27" s="275">
        <v>38635</v>
      </c>
      <c r="E27" s="275">
        <v>39865</v>
      </c>
      <c r="F27" s="568">
        <f t="shared" si="1"/>
        <v>1230</v>
      </c>
      <c r="G27" s="308"/>
    </row>
    <row r="28" spans="1:17" ht="15" customHeight="1" thickBot="1" x14ac:dyDescent="0.25">
      <c r="A28" s="141" t="s">
        <v>673</v>
      </c>
      <c r="B28" s="617" t="s">
        <v>1756</v>
      </c>
      <c r="C28" s="592" t="s">
        <v>1768</v>
      </c>
      <c r="D28" s="25">
        <v>32515</v>
      </c>
      <c r="E28" s="25">
        <v>32600</v>
      </c>
      <c r="F28" s="310">
        <f t="shared" si="1"/>
        <v>85</v>
      </c>
      <c r="G28" s="137"/>
    </row>
    <row r="29" spans="1:17" ht="15" customHeight="1" thickBot="1" x14ac:dyDescent="0.25">
      <c r="A29" s="149" t="s">
        <v>674</v>
      </c>
      <c r="B29" s="621" t="s">
        <v>1172</v>
      </c>
      <c r="C29" s="600" t="s">
        <v>1769</v>
      </c>
      <c r="D29" s="22">
        <v>33095</v>
      </c>
      <c r="E29" s="22">
        <v>33290</v>
      </c>
      <c r="F29" s="310">
        <f t="shared" si="1"/>
        <v>195</v>
      </c>
      <c r="G29" s="308"/>
    </row>
    <row r="30" spans="1:17" s="119" customFormat="1" ht="15" customHeight="1" thickBot="1" x14ac:dyDescent="0.25">
      <c r="A30" s="23" t="s">
        <v>675</v>
      </c>
      <c r="B30" s="615" t="s">
        <v>1173</v>
      </c>
      <c r="C30" s="599" t="s">
        <v>1770</v>
      </c>
      <c r="D30" s="22">
        <v>32380</v>
      </c>
      <c r="E30" s="22">
        <v>32720</v>
      </c>
      <c r="F30" s="310">
        <f t="shared" si="1"/>
        <v>340</v>
      </c>
      <c r="G30" s="308"/>
      <c r="H30" s="118"/>
      <c r="I30" s="118"/>
      <c r="J30" s="118"/>
      <c r="K30" s="118"/>
      <c r="L30" s="118"/>
      <c r="M30" s="118"/>
      <c r="N30" s="118"/>
      <c r="O30" s="118"/>
      <c r="P30" s="118"/>
      <c r="Q30" s="118"/>
    </row>
    <row r="31" spans="1:17" ht="15" customHeight="1" thickBot="1" x14ac:dyDescent="0.25">
      <c r="A31" s="171" t="s">
        <v>676</v>
      </c>
      <c r="B31" s="615" t="s">
        <v>1365</v>
      </c>
      <c r="C31" s="593" t="s">
        <v>1771</v>
      </c>
      <c r="D31" s="760">
        <v>66405</v>
      </c>
      <c r="E31" s="760">
        <v>66895</v>
      </c>
      <c r="F31" s="310">
        <f t="shared" si="1"/>
        <v>490</v>
      </c>
      <c r="G31" s="487"/>
    </row>
    <row r="32" spans="1:17" ht="15" customHeight="1" thickBot="1" x14ac:dyDescent="0.25">
      <c r="A32" s="177"/>
      <c r="B32" s="622"/>
      <c r="C32" s="815" t="s">
        <v>17</v>
      </c>
      <c r="D32" s="816"/>
      <c r="E32" s="817"/>
      <c r="F32" s="670">
        <f>SUM(F7:F31)</f>
        <v>5755</v>
      </c>
      <c r="G32" s="505"/>
    </row>
    <row r="33" spans="2:6" ht="27" customHeight="1" thickBot="1" x14ac:dyDescent="0.25">
      <c r="B33" s="319" t="s">
        <v>1033</v>
      </c>
      <c r="C33" s="16">
        <f>SUM('Общ. счетчики'!G15:G16)</f>
        <v>5960</v>
      </c>
      <c r="F33" s="339"/>
    </row>
    <row r="35" spans="2:6" x14ac:dyDescent="0.2">
      <c r="D35" s="814"/>
      <c r="E35" s="814"/>
      <c r="F35" s="814"/>
    </row>
  </sheetData>
  <customSheetViews>
    <customSheetView guid="{59BB3A05-2517-4212-B4B0-766CE27362F6}" scale="120" showPageBreaks="1" fitToPage="1" printArea="1" hiddenColumns="1" state="hidden" view="pageBreakPreview" topLeftCell="A25">
      <selection activeCell="D13" sqref="D13"/>
      <pageMargins left="0.78740157480314965" right="0.19685039370078741" top="0.98425196850393704" bottom="0.98425196850393704" header="0.51181102362204722" footer="0.51181102362204722"/>
      <pageSetup paperSize="9" scale="98" orientation="portrait" r:id="rId1"/>
      <headerFooter alignWithMargins="0"/>
    </customSheetView>
    <customSheetView guid="{11E80AD0-6AA7-470D-8311-11AF96F196E5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2"/>
      <headerFooter alignWithMargins="0"/>
    </customSheetView>
    <customSheetView guid="{1298D0A2-0CF6-434E-A6CD-B210E2963ADD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3"/>
      <headerFooter alignWithMargins="0"/>
    </customSheetView>
  </customSheetViews>
  <mergeCells count="10">
    <mergeCell ref="D35:F35"/>
    <mergeCell ref="C32:E32"/>
    <mergeCell ref="C1:D1"/>
    <mergeCell ref="E2:F2"/>
    <mergeCell ref="A3:B3"/>
    <mergeCell ref="A4:A6"/>
    <mergeCell ref="B4:B6"/>
    <mergeCell ref="C4:C6"/>
    <mergeCell ref="D4:E5"/>
    <mergeCell ref="F4:F6"/>
  </mergeCells>
  <phoneticPr fontId="11" type="noConversion"/>
  <pageMargins left="0.78740157480314965" right="0.19685039370078741" top="0.98425196850393704" bottom="0.98425196850393704" header="0.51181102362204722" footer="0.51181102362204722"/>
  <pageSetup paperSize="9" scale="98" orientation="portrait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52" zoomScale="120" zoomScaleSheetLayoutView="120" workbookViewId="0">
      <selection activeCell="C12" sqref="C12"/>
    </sheetView>
  </sheetViews>
  <sheetFormatPr defaultRowHeight="12.75" x14ac:dyDescent="0.2"/>
  <cols>
    <col min="1" max="1" width="8.85546875" customWidth="1"/>
    <col min="2" max="2" width="22" customWidth="1"/>
    <col min="3" max="3" width="17.7109375" customWidth="1"/>
    <col min="4" max="5" width="11" customWidth="1"/>
    <col min="6" max="6" width="12.5703125" customWidth="1"/>
    <col min="7" max="7" width="13.140625" customWidth="1"/>
  </cols>
  <sheetData>
    <row r="1" spans="1:7" x14ac:dyDescent="0.2">
      <c r="C1" s="805" t="s">
        <v>647</v>
      </c>
      <c r="D1" s="818"/>
    </row>
    <row r="2" spans="1:7" x14ac:dyDescent="0.2">
      <c r="C2" s="104"/>
      <c r="D2" s="105"/>
      <c r="E2" s="819" t="s">
        <v>2032</v>
      </c>
      <c r="F2" s="819"/>
    </row>
    <row r="3" spans="1:7" ht="13.5" thickBot="1" x14ac:dyDescent="0.25">
      <c r="A3" s="120" t="s">
        <v>677</v>
      </c>
      <c r="B3" s="120"/>
      <c r="C3" s="2"/>
      <c r="F3" s="2"/>
    </row>
    <row r="4" spans="1:7" ht="13.5" customHeight="1" thickBot="1" x14ac:dyDescent="0.25">
      <c r="A4" s="810" t="s">
        <v>1116</v>
      </c>
      <c r="B4" s="808" t="s">
        <v>481</v>
      </c>
      <c r="C4" s="808" t="s">
        <v>1</v>
      </c>
      <c r="D4" s="808" t="s">
        <v>2</v>
      </c>
      <c r="E4" s="808"/>
      <c r="F4" s="808" t="s">
        <v>678</v>
      </c>
    </row>
    <row r="5" spans="1:7" ht="13.5" thickBot="1" x14ac:dyDescent="0.25">
      <c r="A5" s="825"/>
      <c r="B5" s="808"/>
      <c r="C5" s="808"/>
      <c r="D5" s="808"/>
      <c r="E5" s="808"/>
      <c r="F5" s="808"/>
    </row>
    <row r="6" spans="1:7" ht="13.5" thickBot="1" x14ac:dyDescent="0.25">
      <c r="A6" s="826"/>
      <c r="B6" s="808"/>
      <c r="C6" s="808"/>
      <c r="D6" s="109" t="s">
        <v>6</v>
      </c>
      <c r="E6" s="110" t="s">
        <v>7</v>
      </c>
      <c r="F6" s="808"/>
    </row>
    <row r="7" spans="1:7" ht="15.75" customHeight="1" thickBot="1" x14ac:dyDescent="0.25">
      <c r="A7" s="141" t="s">
        <v>679</v>
      </c>
      <c r="B7" s="619" t="s">
        <v>1118</v>
      </c>
      <c r="C7" s="591" t="s">
        <v>680</v>
      </c>
      <c r="D7" s="20">
        <v>8390</v>
      </c>
      <c r="E7" s="20">
        <v>8420</v>
      </c>
      <c r="F7" s="21">
        <f t="shared" ref="F7:F14" si="0">E7-D7</f>
        <v>30</v>
      </c>
      <c r="G7" s="135" t="s">
        <v>498</v>
      </c>
    </row>
    <row r="8" spans="1:7" ht="14.45" customHeight="1" thickBot="1" x14ac:dyDescent="0.25">
      <c r="A8" s="149" t="s">
        <v>681</v>
      </c>
      <c r="B8" s="615" t="s">
        <v>1119</v>
      </c>
      <c r="C8" s="599" t="s">
        <v>1004</v>
      </c>
      <c r="D8" s="22">
        <v>53465</v>
      </c>
      <c r="E8" s="22">
        <v>53750</v>
      </c>
      <c r="F8" s="21">
        <f t="shared" si="0"/>
        <v>285</v>
      </c>
      <c r="G8" s="375"/>
    </row>
    <row r="9" spans="1:7" ht="14.25" customHeight="1" thickBot="1" x14ac:dyDescent="0.25">
      <c r="A9" s="23" t="s">
        <v>682</v>
      </c>
      <c r="B9" s="621" t="s">
        <v>1772</v>
      </c>
      <c r="C9" s="600" t="s">
        <v>1662</v>
      </c>
      <c r="D9" s="22">
        <v>6455</v>
      </c>
      <c r="E9" s="22">
        <v>6620</v>
      </c>
      <c r="F9" s="22">
        <f t="shared" ref="F9" si="1">E9-D9</f>
        <v>165</v>
      </c>
      <c r="G9" s="517"/>
    </row>
    <row r="10" spans="1:7" ht="14.25" customHeight="1" thickBot="1" x14ac:dyDescent="0.25">
      <c r="A10" s="160" t="s">
        <v>683</v>
      </c>
      <c r="B10" s="615" t="s">
        <v>1773</v>
      </c>
      <c r="C10" s="594" t="s">
        <v>1784</v>
      </c>
      <c r="D10" s="22">
        <v>24105</v>
      </c>
      <c r="E10" s="22">
        <v>24515</v>
      </c>
      <c r="F10" s="22">
        <f t="shared" si="0"/>
        <v>410</v>
      </c>
    </row>
    <row r="11" spans="1:7" ht="14.25" customHeight="1" thickBot="1" x14ac:dyDescent="0.25">
      <c r="A11" s="23" t="s">
        <v>684</v>
      </c>
      <c r="B11" s="621" t="s">
        <v>1774</v>
      </c>
      <c r="C11" s="591" t="s">
        <v>1785</v>
      </c>
      <c r="D11" s="22">
        <v>14140</v>
      </c>
      <c r="E11" s="22">
        <v>14260</v>
      </c>
      <c r="F11" s="22">
        <f>E11-D11</f>
        <v>120</v>
      </c>
      <c r="G11" s="348"/>
    </row>
    <row r="12" spans="1:7" ht="14.25" customHeight="1" thickBot="1" x14ac:dyDescent="0.25">
      <c r="A12" s="149" t="s">
        <v>685</v>
      </c>
      <c r="B12" s="615" t="s">
        <v>1120</v>
      </c>
      <c r="C12" s="599" t="s">
        <v>1025</v>
      </c>
      <c r="D12" s="22">
        <v>46705</v>
      </c>
      <c r="E12" s="22">
        <v>46840</v>
      </c>
      <c r="F12" s="21">
        <f t="shared" si="0"/>
        <v>135</v>
      </c>
      <c r="G12" s="562"/>
    </row>
    <row r="13" spans="1:7" ht="14.25" customHeight="1" thickBot="1" x14ac:dyDescent="0.25">
      <c r="A13" s="165" t="s">
        <v>686</v>
      </c>
      <c r="B13" s="621" t="s">
        <v>1121</v>
      </c>
      <c r="C13" s="600" t="s">
        <v>968</v>
      </c>
      <c r="D13" s="22">
        <v>17865</v>
      </c>
      <c r="E13" s="22">
        <v>17990</v>
      </c>
      <c r="F13" s="21">
        <f t="shared" si="0"/>
        <v>125</v>
      </c>
      <c r="G13" s="562"/>
    </row>
    <row r="14" spans="1:7" ht="24.75" customHeight="1" thickBot="1" x14ac:dyDescent="0.25">
      <c r="A14" s="149" t="s">
        <v>687</v>
      </c>
      <c r="B14" s="615" t="s">
        <v>1122</v>
      </c>
      <c r="C14" s="595" t="s">
        <v>969</v>
      </c>
      <c r="D14" s="22">
        <v>9675</v>
      </c>
      <c r="E14" s="22">
        <v>9725</v>
      </c>
      <c r="F14" s="21">
        <f t="shared" si="0"/>
        <v>50</v>
      </c>
      <c r="G14" s="562"/>
    </row>
    <row r="15" spans="1:7" ht="14.25" customHeight="1" thickBot="1" x14ac:dyDescent="0.25">
      <c r="A15" s="149" t="s">
        <v>688</v>
      </c>
      <c r="B15" s="621" t="s">
        <v>1123</v>
      </c>
      <c r="C15" s="591" t="s">
        <v>1786</v>
      </c>
      <c r="D15" s="22">
        <v>28750</v>
      </c>
      <c r="E15" s="22">
        <v>29090</v>
      </c>
      <c r="F15" s="22">
        <f>E15-D15</f>
        <v>340</v>
      </c>
      <c r="G15" s="348"/>
    </row>
    <row r="16" spans="1:7" ht="14.25" customHeight="1" thickBot="1" x14ac:dyDescent="0.25">
      <c r="A16" s="141" t="s">
        <v>689</v>
      </c>
      <c r="B16" s="615" t="s">
        <v>1124</v>
      </c>
      <c r="C16" s="592" t="s">
        <v>1787</v>
      </c>
      <c r="D16" s="22">
        <v>30465</v>
      </c>
      <c r="E16" s="22">
        <v>31030</v>
      </c>
      <c r="F16" s="22">
        <f>E16-D16</f>
        <v>565</v>
      </c>
      <c r="G16" s="135" t="s">
        <v>510</v>
      </c>
    </row>
    <row r="17" spans="1:9" ht="14.25" customHeight="1" thickBot="1" x14ac:dyDescent="0.25">
      <c r="A17" s="141" t="s">
        <v>690</v>
      </c>
      <c r="B17" s="621" t="s">
        <v>1125</v>
      </c>
      <c r="C17" s="600" t="s">
        <v>691</v>
      </c>
      <c r="D17" s="22">
        <v>31660</v>
      </c>
      <c r="E17" s="22">
        <v>31920</v>
      </c>
      <c r="F17" s="22">
        <f t="shared" ref="F17:F58" si="2">E17-D17</f>
        <v>260</v>
      </c>
    </row>
    <row r="18" spans="1:9" ht="14.25" customHeight="1" thickBot="1" x14ac:dyDescent="0.25">
      <c r="A18" s="160" t="s">
        <v>692</v>
      </c>
      <c r="B18" s="615" t="s">
        <v>1126</v>
      </c>
      <c r="C18" s="605" t="s">
        <v>1788</v>
      </c>
      <c r="D18" s="157">
        <v>34420</v>
      </c>
      <c r="E18" s="157">
        <v>34730</v>
      </c>
      <c r="F18" s="22">
        <f t="shared" si="2"/>
        <v>310</v>
      </c>
      <c r="G18" s="121"/>
    </row>
    <row r="19" spans="1:9" ht="14.25" customHeight="1" thickBot="1" x14ac:dyDescent="0.25">
      <c r="A19" s="169" t="s">
        <v>693</v>
      </c>
      <c r="B19" s="621" t="s">
        <v>1127</v>
      </c>
      <c r="C19" s="600" t="s">
        <v>983</v>
      </c>
      <c r="D19" s="22">
        <v>54825</v>
      </c>
      <c r="E19" s="22">
        <v>55180</v>
      </c>
      <c r="F19" s="21">
        <f t="shared" si="2"/>
        <v>355</v>
      </c>
      <c r="G19" s="375"/>
    </row>
    <row r="20" spans="1:9" ht="14.25" customHeight="1" thickBot="1" x14ac:dyDescent="0.25">
      <c r="A20" s="141" t="s">
        <v>1969</v>
      </c>
      <c r="B20" s="615" t="s">
        <v>1084</v>
      </c>
      <c r="C20" s="599" t="s">
        <v>1637</v>
      </c>
      <c r="D20" s="22">
        <v>4670</v>
      </c>
      <c r="E20" s="22">
        <v>4760</v>
      </c>
      <c r="F20" s="22">
        <f t="shared" si="2"/>
        <v>90</v>
      </c>
      <c r="G20" s="126"/>
    </row>
    <row r="21" spans="1:9" ht="14.25" customHeight="1" thickBot="1" x14ac:dyDescent="0.25">
      <c r="A21" s="160"/>
      <c r="B21" s="615" t="s">
        <v>1084</v>
      </c>
      <c r="C21" s="591" t="s">
        <v>1638</v>
      </c>
      <c r="D21" s="22">
        <v>9610</v>
      </c>
      <c r="E21" s="22">
        <v>9870</v>
      </c>
      <c r="F21" s="21">
        <f t="shared" si="2"/>
        <v>260</v>
      </c>
      <c r="G21" s="570"/>
    </row>
    <row r="22" spans="1:9" ht="14.25" customHeight="1" thickBot="1" x14ac:dyDescent="0.25">
      <c r="A22" s="23" t="s">
        <v>694</v>
      </c>
      <c r="B22" s="621" t="s">
        <v>1128</v>
      </c>
      <c r="C22" s="600" t="s">
        <v>1789</v>
      </c>
      <c r="D22" s="22">
        <v>22860</v>
      </c>
      <c r="E22" s="22">
        <v>22865</v>
      </c>
      <c r="F22" s="21">
        <f t="shared" si="2"/>
        <v>5</v>
      </c>
      <c r="G22" s="135" t="s">
        <v>1383</v>
      </c>
    </row>
    <row r="23" spans="1:9" ht="14.25" customHeight="1" thickBot="1" x14ac:dyDescent="0.25">
      <c r="A23" s="23" t="s">
        <v>695</v>
      </c>
      <c r="B23" s="615" t="s">
        <v>1129</v>
      </c>
      <c r="C23" s="594" t="s">
        <v>696</v>
      </c>
      <c r="D23" s="22">
        <v>49495</v>
      </c>
      <c r="E23" s="22">
        <v>49625</v>
      </c>
      <c r="F23" s="21">
        <f t="shared" si="2"/>
        <v>130</v>
      </c>
      <c r="G23" s="111"/>
    </row>
    <row r="24" spans="1:9" ht="14.25" customHeight="1" thickBot="1" x14ac:dyDescent="0.25">
      <c r="A24" s="160" t="s">
        <v>697</v>
      </c>
      <c r="B24" s="621" t="s">
        <v>1775</v>
      </c>
      <c r="C24" s="591" t="s">
        <v>1790</v>
      </c>
      <c r="D24" s="22">
        <v>31540</v>
      </c>
      <c r="E24" s="22">
        <v>31835</v>
      </c>
      <c r="F24" s="21">
        <f t="shared" si="2"/>
        <v>295</v>
      </c>
      <c r="G24" s="297"/>
    </row>
    <row r="25" spans="1:9" ht="14.25" customHeight="1" thickBot="1" x14ac:dyDescent="0.25">
      <c r="A25" s="149" t="s">
        <v>698</v>
      </c>
      <c r="B25" s="615" t="s">
        <v>1776</v>
      </c>
      <c r="C25" s="599" t="s">
        <v>1324</v>
      </c>
      <c r="D25" s="22">
        <v>35400</v>
      </c>
      <c r="E25" s="22">
        <v>35535</v>
      </c>
      <c r="F25" s="21">
        <f t="shared" si="2"/>
        <v>135</v>
      </c>
      <c r="G25" s="375"/>
    </row>
    <row r="26" spans="1:9" ht="14.25" customHeight="1" thickBot="1" x14ac:dyDescent="0.25">
      <c r="A26" s="23" t="s">
        <v>699</v>
      </c>
      <c r="B26" s="621" t="s">
        <v>1130</v>
      </c>
      <c r="C26" s="600" t="s">
        <v>1791</v>
      </c>
      <c r="D26" s="22">
        <v>17610</v>
      </c>
      <c r="E26" s="22">
        <v>17855</v>
      </c>
      <c r="F26" s="22">
        <f>E26-D26</f>
        <v>245</v>
      </c>
      <c r="G26" s="350"/>
    </row>
    <row r="27" spans="1:9" ht="15" customHeight="1" thickBot="1" x14ac:dyDescent="0.25">
      <c r="A27" s="23" t="s">
        <v>700</v>
      </c>
      <c r="B27" s="615" t="s">
        <v>1131</v>
      </c>
      <c r="C27" s="592" t="s">
        <v>1792</v>
      </c>
      <c r="D27" s="22">
        <v>15740</v>
      </c>
      <c r="E27" s="22">
        <v>15745</v>
      </c>
      <c r="F27" s="21">
        <f t="shared" si="2"/>
        <v>5</v>
      </c>
      <c r="G27" s="522"/>
    </row>
    <row r="28" spans="1:9" ht="14.25" customHeight="1" thickBot="1" x14ac:dyDescent="0.25">
      <c r="A28" s="149" t="s">
        <v>701</v>
      </c>
      <c r="B28" s="621" t="s">
        <v>1777</v>
      </c>
      <c r="C28" s="600" t="s">
        <v>1006</v>
      </c>
      <c r="D28" s="275">
        <v>58595</v>
      </c>
      <c r="E28" s="275">
        <v>58755</v>
      </c>
      <c r="F28" s="21">
        <f t="shared" si="2"/>
        <v>160</v>
      </c>
      <c r="G28" s="375"/>
      <c r="H28" s="117"/>
      <c r="I28" s="117"/>
    </row>
    <row r="29" spans="1:9" ht="14.25" customHeight="1" thickBot="1" x14ac:dyDescent="0.25">
      <c r="A29" s="168" t="s">
        <v>702</v>
      </c>
      <c r="B29" s="615" t="s">
        <v>1778</v>
      </c>
      <c r="C29" s="599" t="s">
        <v>934</v>
      </c>
      <c r="D29" s="275">
        <v>35030</v>
      </c>
      <c r="E29" s="275">
        <v>35195</v>
      </c>
      <c r="F29" s="22">
        <f t="shared" si="2"/>
        <v>165</v>
      </c>
      <c r="G29" s="135" t="s">
        <v>525</v>
      </c>
    </row>
    <row r="30" spans="1:9" ht="14.25" customHeight="1" thickBot="1" x14ac:dyDescent="0.25">
      <c r="A30" s="141" t="s">
        <v>703</v>
      </c>
      <c r="B30" s="621" t="s">
        <v>1132</v>
      </c>
      <c r="C30" s="597" t="s">
        <v>2029</v>
      </c>
      <c r="D30" s="275">
        <v>20</v>
      </c>
      <c r="E30" s="275">
        <v>160</v>
      </c>
      <c r="F30" s="275">
        <f>E30-D30</f>
        <v>140</v>
      </c>
      <c r="G30" s="696"/>
    </row>
    <row r="31" spans="1:9" ht="14.25" customHeight="1" thickBot="1" x14ac:dyDescent="0.25">
      <c r="A31" s="23" t="s">
        <v>704</v>
      </c>
      <c r="B31" s="615" t="s">
        <v>1133</v>
      </c>
      <c r="C31" s="625" t="s">
        <v>1793</v>
      </c>
      <c r="D31" s="22">
        <v>22475</v>
      </c>
      <c r="E31" s="22">
        <v>22665</v>
      </c>
      <c r="F31" s="226">
        <f>E31-D31</f>
        <v>190</v>
      </c>
      <c r="G31" s="348"/>
    </row>
    <row r="32" spans="1:9" ht="14.25" customHeight="1" thickBot="1" x14ac:dyDescent="0.25">
      <c r="A32" s="163" t="s">
        <v>705</v>
      </c>
      <c r="B32" s="621" t="s">
        <v>1779</v>
      </c>
      <c r="C32" s="591" t="s">
        <v>1794</v>
      </c>
      <c r="D32" s="523">
        <v>30870</v>
      </c>
      <c r="E32" s="523">
        <v>31140</v>
      </c>
      <c r="F32" s="21">
        <f t="shared" si="2"/>
        <v>270</v>
      </c>
      <c r="G32" s="137"/>
    </row>
    <row r="33" spans="1:8" ht="14.25" customHeight="1" thickTop="1" thickBot="1" x14ac:dyDescent="0.25">
      <c r="A33" s="162" t="s">
        <v>706</v>
      </c>
      <c r="B33" s="615" t="s">
        <v>1134</v>
      </c>
      <c r="C33" s="599" t="s">
        <v>993</v>
      </c>
      <c r="D33" s="154">
        <v>38815</v>
      </c>
      <c r="E33" s="154">
        <v>38995</v>
      </c>
      <c r="F33" s="21">
        <f t="shared" si="2"/>
        <v>180</v>
      </c>
    </row>
    <row r="34" spans="1:8" ht="14.25" customHeight="1" thickBot="1" x14ac:dyDescent="0.25">
      <c r="A34" s="23" t="s">
        <v>1338</v>
      </c>
      <c r="B34" s="621" t="s">
        <v>1134</v>
      </c>
      <c r="C34" s="593" t="s">
        <v>1569</v>
      </c>
      <c r="D34" s="22">
        <v>20215</v>
      </c>
      <c r="E34" s="22">
        <v>20470</v>
      </c>
      <c r="F34" s="21">
        <f t="shared" ref="F34" si="3">E34-D34</f>
        <v>255</v>
      </c>
      <c r="G34" s="135" t="s">
        <v>498</v>
      </c>
    </row>
    <row r="35" spans="1:8" ht="14.25" customHeight="1" thickBot="1" x14ac:dyDescent="0.25">
      <c r="A35" s="23" t="s">
        <v>707</v>
      </c>
      <c r="B35" s="615" t="s">
        <v>1135</v>
      </c>
      <c r="C35" s="592" t="s">
        <v>962</v>
      </c>
      <c r="D35" s="22"/>
      <c r="E35" s="22"/>
      <c r="F35" s="756">
        <v>30</v>
      </c>
      <c r="G35" s="770">
        <v>11860</v>
      </c>
    </row>
    <row r="36" spans="1:8" ht="14.25" customHeight="1" thickBot="1" x14ac:dyDescent="0.25">
      <c r="A36" s="160" t="s">
        <v>708</v>
      </c>
      <c r="B36" s="621" t="s">
        <v>1136</v>
      </c>
      <c r="C36" s="591" t="s">
        <v>1795</v>
      </c>
      <c r="D36" s="22">
        <v>50000</v>
      </c>
      <c r="E36" s="22">
        <v>50420</v>
      </c>
      <c r="F36" s="21">
        <f t="shared" si="2"/>
        <v>420</v>
      </c>
      <c r="G36" s="325"/>
    </row>
    <row r="37" spans="1:8" ht="14.25" customHeight="1" thickBot="1" x14ac:dyDescent="0.25">
      <c r="A37" s="149" t="s">
        <v>709</v>
      </c>
      <c r="B37" s="615" t="s">
        <v>1137</v>
      </c>
      <c r="C37" s="599" t="s">
        <v>988</v>
      </c>
      <c r="D37" s="22">
        <v>39605</v>
      </c>
      <c r="E37" s="22">
        <v>39795</v>
      </c>
      <c r="F37" s="21">
        <f t="shared" si="2"/>
        <v>190</v>
      </c>
      <c r="G37" s="375"/>
    </row>
    <row r="38" spans="1:8" ht="14.25" customHeight="1" thickBot="1" x14ac:dyDescent="0.25">
      <c r="A38" s="23" t="s">
        <v>710</v>
      </c>
      <c r="B38" s="621" t="s">
        <v>1780</v>
      </c>
      <c r="C38" s="593" t="s">
        <v>1796</v>
      </c>
      <c r="D38" s="22">
        <v>12940</v>
      </c>
      <c r="E38" s="22">
        <v>13140</v>
      </c>
      <c r="F38" s="22">
        <f>E38-D38</f>
        <v>200</v>
      </c>
      <c r="G38" s="348"/>
    </row>
    <row r="39" spans="1:8" ht="14.25" customHeight="1" thickBot="1" x14ac:dyDescent="0.25">
      <c r="A39" s="160" t="s">
        <v>711</v>
      </c>
      <c r="B39" s="615" t="s">
        <v>1781</v>
      </c>
      <c r="C39" s="592" t="s">
        <v>712</v>
      </c>
      <c r="D39" s="22">
        <v>42800</v>
      </c>
      <c r="E39" s="22">
        <v>42860</v>
      </c>
      <c r="F39" s="21">
        <f t="shared" si="2"/>
        <v>60</v>
      </c>
      <c r="G39" s="522"/>
    </row>
    <row r="40" spans="1:8" ht="14.25" customHeight="1" thickBot="1" x14ac:dyDescent="0.25">
      <c r="A40" s="23" t="s">
        <v>713</v>
      </c>
      <c r="B40" s="621" t="s">
        <v>1138</v>
      </c>
      <c r="C40" s="591" t="s">
        <v>714</v>
      </c>
      <c r="D40" s="22">
        <v>38265</v>
      </c>
      <c r="E40" s="22">
        <v>38435</v>
      </c>
      <c r="F40" s="21">
        <f t="shared" si="2"/>
        <v>170</v>
      </c>
      <c r="G40" s="701"/>
    </row>
    <row r="41" spans="1:8" ht="14.25" customHeight="1" thickBot="1" x14ac:dyDescent="0.25">
      <c r="A41" s="149" t="s">
        <v>715</v>
      </c>
      <c r="B41" s="615" t="s">
        <v>1139</v>
      </c>
      <c r="C41" s="599" t="s">
        <v>1797</v>
      </c>
      <c r="D41" s="22">
        <v>5025</v>
      </c>
      <c r="E41" s="22">
        <v>5390</v>
      </c>
      <c r="F41" s="21">
        <f t="shared" si="2"/>
        <v>365</v>
      </c>
      <c r="G41" s="137"/>
    </row>
    <row r="42" spans="1:8" ht="14.25" customHeight="1" thickBot="1" x14ac:dyDescent="0.25">
      <c r="A42" s="141" t="s">
        <v>716</v>
      </c>
      <c r="B42" s="621" t="s">
        <v>1140</v>
      </c>
      <c r="C42" s="593" t="s">
        <v>717</v>
      </c>
      <c r="D42" s="22">
        <v>102545</v>
      </c>
      <c r="E42" s="22">
        <v>103275</v>
      </c>
      <c r="F42" s="21">
        <f t="shared" si="2"/>
        <v>730</v>
      </c>
    </row>
    <row r="43" spans="1:8" ht="14.25" customHeight="1" thickBot="1" x14ac:dyDescent="0.25">
      <c r="A43" s="141" t="s">
        <v>718</v>
      </c>
      <c r="B43" s="615" t="s">
        <v>1677</v>
      </c>
      <c r="C43" s="591" t="s">
        <v>1937</v>
      </c>
      <c r="D43" s="22">
        <v>10575</v>
      </c>
      <c r="E43" s="22">
        <v>10870</v>
      </c>
      <c r="F43" s="22">
        <f t="shared" ref="F43" si="4">E43-D43</f>
        <v>295</v>
      </c>
      <c r="G43" s="587"/>
    </row>
    <row r="44" spans="1:8" ht="14.25" customHeight="1" thickBot="1" x14ac:dyDescent="0.25">
      <c r="A44" s="141" t="s">
        <v>719</v>
      </c>
      <c r="B44" s="615" t="s">
        <v>1782</v>
      </c>
      <c r="C44" s="591" t="s">
        <v>1974</v>
      </c>
      <c r="D44" s="22">
        <v>2800</v>
      </c>
      <c r="E44" s="22">
        <v>2935</v>
      </c>
      <c r="F44" s="22">
        <f t="shared" ref="F44" si="5">E44-D44</f>
        <v>135</v>
      </c>
      <c r="G44" s="587"/>
    </row>
    <row r="45" spans="1:8" ht="14.25" customHeight="1" thickBot="1" x14ac:dyDescent="0.25">
      <c r="A45" s="141" t="s">
        <v>720</v>
      </c>
      <c r="B45" s="615" t="s">
        <v>1141</v>
      </c>
      <c r="C45" s="599" t="s">
        <v>721</v>
      </c>
      <c r="D45" s="22">
        <v>88615</v>
      </c>
      <c r="E45" s="22">
        <v>88830</v>
      </c>
      <c r="F45" s="21">
        <f t="shared" si="2"/>
        <v>215</v>
      </c>
      <c r="G45" s="135" t="s">
        <v>515</v>
      </c>
    </row>
    <row r="46" spans="1:8" ht="14.25" customHeight="1" thickBot="1" x14ac:dyDescent="0.25">
      <c r="A46" s="23" t="s">
        <v>722</v>
      </c>
      <c r="B46" s="621" t="s">
        <v>1142</v>
      </c>
      <c r="C46" s="593" t="s">
        <v>1531</v>
      </c>
      <c r="D46" s="22">
        <v>9415</v>
      </c>
      <c r="E46" s="22">
        <v>9530</v>
      </c>
      <c r="F46" s="21">
        <f t="shared" ref="F46" si="6">E46-D46</f>
        <v>115</v>
      </c>
      <c r="G46" s="515"/>
      <c r="H46" s="238"/>
    </row>
    <row r="47" spans="1:8" ht="14.25" customHeight="1" thickBot="1" x14ac:dyDescent="0.25">
      <c r="A47" s="160" t="s">
        <v>723</v>
      </c>
      <c r="B47" s="615" t="s">
        <v>1143</v>
      </c>
      <c r="C47" s="600" t="s">
        <v>1798</v>
      </c>
      <c r="D47" s="22">
        <v>11875</v>
      </c>
      <c r="E47" s="22">
        <v>11960</v>
      </c>
      <c r="F47" s="21">
        <f t="shared" ref="F47" si="7">E47-D47</f>
        <v>85</v>
      </c>
      <c r="G47" s="375"/>
    </row>
    <row r="48" spans="1:8" ht="15" customHeight="1" thickBot="1" x14ac:dyDescent="0.25">
      <c r="A48" s="160" t="s">
        <v>724</v>
      </c>
      <c r="B48" s="624" t="s">
        <v>1144</v>
      </c>
      <c r="C48" s="605" t="s">
        <v>1799</v>
      </c>
      <c r="D48" s="157">
        <v>54790</v>
      </c>
      <c r="E48" s="157">
        <v>54790</v>
      </c>
      <c r="F48" s="21">
        <f t="shared" si="2"/>
        <v>0</v>
      </c>
      <c r="G48" s="135" t="s">
        <v>520</v>
      </c>
    </row>
    <row r="49" spans="1:7" ht="14.25" customHeight="1" thickBot="1" x14ac:dyDescent="0.25">
      <c r="A49" s="23" t="s">
        <v>725</v>
      </c>
      <c r="B49" s="621" t="s">
        <v>1145</v>
      </c>
      <c r="C49" s="593" t="s">
        <v>1800</v>
      </c>
      <c r="D49" s="22">
        <v>15160</v>
      </c>
      <c r="E49" s="22">
        <v>15265</v>
      </c>
      <c r="F49" s="22">
        <f>E49-D49</f>
        <v>105</v>
      </c>
      <c r="G49" s="111"/>
    </row>
    <row r="50" spans="1:7" ht="14.25" customHeight="1" thickBot="1" x14ac:dyDescent="0.25">
      <c r="A50" s="149" t="s">
        <v>726</v>
      </c>
      <c r="B50" s="615" t="s">
        <v>1146</v>
      </c>
      <c r="C50" s="592" t="s">
        <v>1008</v>
      </c>
      <c r="D50" s="22">
        <v>32745</v>
      </c>
      <c r="E50" s="22">
        <v>32965</v>
      </c>
      <c r="F50" s="21">
        <f t="shared" si="2"/>
        <v>220</v>
      </c>
      <c r="G50" s="375"/>
    </row>
    <row r="51" spans="1:7" ht="14.25" customHeight="1" thickBot="1" x14ac:dyDescent="0.25">
      <c r="A51" s="141" t="s">
        <v>727</v>
      </c>
      <c r="B51" s="621" t="s">
        <v>1147</v>
      </c>
      <c r="C51" s="591" t="s">
        <v>1801</v>
      </c>
      <c r="D51" s="22">
        <v>16515</v>
      </c>
      <c r="E51" s="22">
        <v>16715</v>
      </c>
      <c r="F51" s="22">
        <f>E51-D51</f>
        <v>200</v>
      </c>
      <c r="G51" s="350"/>
    </row>
    <row r="52" spans="1:7" ht="14.25" customHeight="1" thickBot="1" x14ac:dyDescent="0.25">
      <c r="A52" s="141" t="s">
        <v>728</v>
      </c>
      <c r="B52" s="615" t="s">
        <v>1148</v>
      </c>
      <c r="C52" s="600" t="s">
        <v>1802</v>
      </c>
      <c r="D52" s="22">
        <v>10115</v>
      </c>
      <c r="E52" s="22">
        <v>10205</v>
      </c>
      <c r="F52" s="22">
        <f>E52-D52</f>
        <v>90</v>
      </c>
      <c r="G52" s="135" t="s">
        <v>525</v>
      </c>
    </row>
    <row r="53" spans="1:7" ht="15" customHeight="1" thickBot="1" x14ac:dyDescent="0.25">
      <c r="A53" s="160" t="s">
        <v>729</v>
      </c>
      <c r="B53" s="621" t="s">
        <v>1149</v>
      </c>
      <c r="C53" s="593" t="s">
        <v>959</v>
      </c>
      <c r="D53" s="28">
        <v>20295</v>
      </c>
      <c r="E53" s="28">
        <v>20405</v>
      </c>
      <c r="F53" s="21">
        <f t="shared" si="2"/>
        <v>110</v>
      </c>
      <c r="G53" s="375"/>
    </row>
    <row r="54" spans="1:7" ht="14.25" customHeight="1" thickBot="1" x14ac:dyDescent="0.25">
      <c r="A54" s="141" t="s">
        <v>730</v>
      </c>
      <c r="B54" s="615" t="s">
        <v>1150</v>
      </c>
      <c r="C54" s="591" t="s">
        <v>1803</v>
      </c>
      <c r="D54" s="28">
        <v>6215</v>
      </c>
      <c r="E54" s="28">
        <v>6270</v>
      </c>
      <c r="F54" s="22">
        <f>E54-D54</f>
        <v>55</v>
      </c>
      <c r="G54" s="348"/>
    </row>
    <row r="55" spans="1:7" ht="14.25" customHeight="1" thickBot="1" x14ac:dyDescent="0.25">
      <c r="A55" s="160" t="s">
        <v>286</v>
      </c>
      <c r="B55" s="621" t="s">
        <v>1783</v>
      </c>
      <c r="C55" s="593" t="s">
        <v>731</v>
      </c>
      <c r="D55" s="157">
        <v>55420</v>
      </c>
      <c r="E55" s="157">
        <v>55795</v>
      </c>
      <c r="F55" s="21">
        <f t="shared" si="2"/>
        <v>375</v>
      </c>
      <c r="G55" s="220"/>
    </row>
    <row r="56" spans="1:7" ht="15.75" customHeight="1" thickBot="1" x14ac:dyDescent="0.25">
      <c r="A56" s="23" t="s">
        <v>732</v>
      </c>
      <c r="B56" s="615" t="s">
        <v>1153</v>
      </c>
      <c r="C56" s="600" t="s">
        <v>1804</v>
      </c>
      <c r="D56" s="275">
        <v>53595</v>
      </c>
      <c r="E56" s="275">
        <v>54460</v>
      </c>
      <c r="F56" s="21">
        <f t="shared" si="2"/>
        <v>865</v>
      </c>
      <c r="G56" s="325"/>
    </row>
    <row r="57" spans="1:7" ht="14.25" customHeight="1" thickBot="1" x14ac:dyDescent="0.25">
      <c r="A57" s="160" t="s">
        <v>733</v>
      </c>
      <c r="B57" s="621" t="s">
        <v>1151</v>
      </c>
      <c r="C57" s="591" t="s">
        <v>1805</v>
      </c>
      <c r="D57" s="22">
        <v>6055</v>
      </c>
      <c r="E57" s="22">
        <v>6240</v>
      </c>
      <c r="F57" s="21">
        <f t="shared" ref="F57" si="8">E57-D57</f>
        <v>185</v>
      </c>
      <c r="G57" s="355"/>
    </row>
    <row r="58" spans="1:7" ht="15.75" customHeight="1" thickBot="1" x14ac:dyDescent="0.25">
      <c r="A58" s="149" t="s">
        <v>734</v>
      </c>
      <c r="B58" s="615" t="s">
        <v>1151</v>
      </c>
      <c r="C58" s="596" t="s">
        <v>1806</v>
      </c>
      <c r="D58" s="22">
        <v>29675</v>
      </c>
      <c r="E58" s="22">
        <v>30010</v>
      </c>
      <c r="F58" s="21">
        <f t="shared" si="2"/>
        <v>335</v>
      </c>
      <c r="G58" s="325"/>
    </row>
    <row r="59" spans="1:7" ht="14.25" customHeight="1" thickBot="1" x14ac:dyDescent="0.25">
      <c r="A59" s="160" t="s">
        <v>735</v>
      </c>
      <c r="B59" s="615" t="s">
        <v>1152</v>
      </c>
      <c r="C59" s="591" t="s">
        <v>1473</v>
      </c>
      <c r="D59" s="157">
        <v>13675</v>
      </c>
      <c r="E59" s="157">
        <v>13815</v>
      </c>
      <c r="F59" s="21">
        <f t="shared" ref="F59" si="9">E59-D59</f>
        <v>140</v>
      </c>
      <c r="G59" s="10"/>
    </row>
    <row r="60" spans="1:7" ht="21.75" customHeight="1" thickBot="1" x14ac:dyDescent="0.25">
      <c r="A60" s="821" t="s">
        <v>16</v>
      </c>
      <c r="B60" s="822"/>
      <c r="C60" s="822"/>
      <c r="D60" s="823"/>
      <c r="E60" s="824"/>
      <c r="F60" s="499">
        <f>SUM(F7:F59)</f>
        <v>11365</v>
      </c>
      <c r="G60" s="518">
        <f>F35</f>
        <v>30</v>
      </c>
    </row>
    <row r="61" spans="1:7" ht="24" customHeight="1" thickBot="1" x14ac:dyDescent="0.25">
      <c r="A61" s="500"/>
      <c r="B61" s="501"/>
      <c r="C61" s="815" t="s">
        <v>1033</v>
      </c>
      <c r="D61" s="816"/>
      <c r="E61" s="817"/>
      <c r="F61" s="346">
        <f>SUM('Общ. счетчики'!G20:G21)</f>
        <v>11520</v>
      </c>
    </row>
    <row r="62" spans="1:7" ht="0.75" customHeight="1" x14ac:dyDescent="0.2">
      <c r="C62" s="126"/>
    </row>
  </sheetData>
  <customSheetViews>
    <customSheetView guid="{59BB3A05-2517-4212-B4B0-766CE27362F6}" scale="120" showPageBreaks="1" printArea="1" state="hidden" view="pageBreakPreview" topLeftCell="A52">
      <selection activeCell="C12" sqref="C12"/>
      <pageMargins left="0.59055118110236227" right="0.19685039370078741" top="0.39370078740157483" bottom="0.39370078740157483" header="0" footer="0"/>
      <pageSetup paperSize="9" orientation="portrait" r:id="rId1"/>
      <headerFooter alignWithMargins="0"/>
    </customSheetView>
    <customSheetView guid="{11E80AD0-6AA7-470D-8311-11AF96F196E5}" scale="120" showPageBreaks="1" printArea="1" view="pageBreakPreview" topLeftCell="A55">
      <selection activeCell="F48" sqref="F48"/>
      <pageMargins left="0.59055118110236227" right="0.19685039370078741" top="0.39370078740157483" bottom="0.39370078740157483" header="0" footer="0"/>
      <pageSetup paperSize="9" orientation="portrait" r:id="rId2"/>
      <headerFooter alignWithMargins="0"/>
    </customSheetView>
    <customSheetView guid="{1298D0A2-0CF6-434E-A6CD-B210E2963ADD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3"/>
      <headerFooter alignWithMargins="0"/>
    </customSheetView>
  </customSheetViews>
  <mergeCells count="9">
    <mergeCell ref="A60:E60"/>
    <mergeCell ref="D4:E5"/>
    <mergeCell ref="C61:E61"/>
    <mergeCell ref="C1:D1"/>
    <mergeCell ref="E2:F2"/>
    <mergeCell ref="A4:A6"/>
    <mergeCell ref="B4:B6"/>
    <mergeCell ref="C4:C6"/>
    <mergeCell ref="F4:F6"/>
  </mergeCells>
  <phoneticPr fontId="11" type="noConversion"/>
  <pageMargins left="0.59055118110236227" right="0.19685039370078741" top="0.39370078740157483" bottom="0.39370078740157483" header="0" footer="0"/>
  <pageSetup paperSize="9" orientation="portrait" r:id="rId4"/>
  <headerFooter alignWithMargins="0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05"/>
  <sheetViews>
    <sheetView view="pageBreakPreview" topLeftCell="A199" zoomScale="120" zoomScaleSheetLayoutView="120" workbookViewId="0">
      <selection activeCell="E176" sqref="E176"/>
    </sheetView>
  </sheetViews>
  <sheetFormatPr defaultRowHeight="12.75" x14ac:dyDescent="0.2"/>
  <cols>
    <col min="1" max="1" width="7.7109375" customWidth="1"/>
    <col min="2" max="2" width="23.7109375" customWidth="1"/>
    <col min="3" max="3" width="14.7109375" customWidth="1"/>
    <col min="4" max="4" width="10.7109375" customWidth="1"/>
    <col min="5" max="5" width="11.140625" customWidth="1"/>
    <col min="6" max="6" width="10.5703125" customWidth="1"/>
    <col min="7" max="7" width="12.85546875" customWidth="1"/>
    <col min="8" max="8" width="0.140625" customWidth="1"/>
    <col min="9" max="13" width="9.140625" hidden="1" customWidth="1"/>
    <col min="14" max="14" width="0.140625" customWidth="1"/>
    <col min="15" max="15" width="11.28515625" customWidth="1"/>
  </cols>
  <sheetData>
    <row r="1" spans="1:8" ht="16.5" customHeight="1" x14ac:dyDescent="0.2">
      <c r="C1" s="805" t="s">
        <v>495</v>
      </c>
      <c r="D1" s="806"/>
      <c r="E1" s="806"/>
    </row>
    <row r="2" spans="1:8" ht="13.5" thickBot="1" x14ac:dyDescent="0.25">
      <c r="A2" s="1" t="s">
        <v>736</v>
      </c>
      <c r="B2" s="1"/>
      <c r="C2" s="1"/>
      <c r="E2" s="832" t="s">
        <v>2032</v>
      </c>
      <c r="F2" s="832"/>
    </row>
    <row r="3" spans="1:8" ht="13.5" customHeight="1" thickBot="1" x14ac:dyDescent="0.25">
      <c r="A3" s="810" t="s">
        <v>1116</v>
      </c>
      <c r="B3" s="808" t="s">
        <v>481</v>
      </c>
      <c r="C3" s="808" t="s">
        <v>1</v>
      </c>
      <c r="D3" s="808" t="s">
        <v>2</v>
      </c>
      <c r="E3" s="808"/>
      <c r="F3" s="808" t="s">
        <v>5</v>
      </c>
    </row>
    <row r="4" spans="1:8" ht="13.5" thickBot="1" x14ac:dyDescent="0.25">
      <c r="A4" s="811"/>
      <c r="B4" s="808"/>
      <c r="C4" s="808"/>
      <c r="D4" s="808"/>
      <c r="E4" s="808"/>
      <c r="F4" s="808"/>
    </row>
    <row r="5" spans="1:8" ht="13.5" thickBot="1" x14ac:dyDescent="0.25">
      <c r="A5" s="812"/>
      <c r="B5" s="808"/>
      <c r="C5" s="808"/>
      <c r="D5" s="109" t="s">
        <v>6</v>
      </c>
      <c r="E5" s="110" t="s">
        <v>7</v>
      </c>
      <c r="F5" s="808"/>
    </row>
    <row r="6" spans="1:8" ht="15" customHeight="1" thickBot="1" x14ac:dyDescent="0.25">
      <c r="A6" s="172" t="s">
        <v>737</v>
      </c>
      <c r="B6" s="615" t="s">
        <v>1174</v>
      </c>
      <c r="C6" s="626" t="s">
        <v>1814</v>
      </c>
      <c r="D6" s="151">
        <v>14800</v>
      </c>
      <c r="E6" s="151">
        <v>15000</v>
      </c>
      <c r="F6" s="151">
        <f>E6-D6</f>
        <v>200</v>
      </c>
      <c r="G6" s="281"/>
    </row>
    <row r="7" spans="1:8" ht="15" customHeight="1" thickBot="1" x14ac:dyDescent="0.25">
      <c r="A7" s="23" t="s">
        <v>738</v>
      </c>
      <c r="B7" s="621" t="s">
        <v>1175</v>
      </c>
      <c r="C7" s="608" t="s">
        <v>1472</v>
      </c>
      <c r="D7" s="173">
        <v>5880</v>
      </c>
      <c r="E7" s="173">
        <v>5925</v>
      </c>
      <c r="F7" s="151">
        <f>E7-D7</f>
        <v>45</v>
      </c>
      <c r="G7" s="282"/>
    </row>
    <row r="8" spans="1:8" ht="15" customHeight="1" thickBot="1" x14ac:dyDescent="0.25">
      <c r="A8" s="23" t="s">
        <v>739</v>
      </c>
      <c r="B8" s="615" t="s">
        <v>1953</v>
      </c>
      <c r="C8" s="625" t="s">
        <v>1815</v>
      </c>
      <c r="D8" s="173">
        <v>18410</v>
      </c>
      <c r="E8" s="173">
        <v>18960</v>
      </c>
      <c r="F8" s="151">
        <f>E8-D8</f>
        <v>550</v>
      </c>
    </row>
    <row r="9" spans="1:8" ht="15" customHeight="1" thickBot="1" x14ac:dyDescent="0.25">
      <c r="A9" s="521" t="s">
        <v>740</v>
      </c>
      <c r="B9" s="621" t="s">
        <v>233</v>
      </c>
      <c r="C9" s="627" t="s">
        <v>1563</v>
      </c>
      <c r="D9" s="173">
        <v>12150</v>
      </c>
      <c r="E9" s="173">
        <v>12480</v>
      </c>
      <c r="F9" s="151">
        <f>E9-D9</f>
        <v>330</v>
      </c>
      <c r="G9" s="517"/>
    </row>
    <row r="10" spans="1:8" ht="15" customHeight="1" thickBot="1" x14ac:dyDescent="0.25">
      <c r="A10" s="160" t="s">
        <v>741</v>
      </c>
      <c r="B10" s="615" t="s">
        <v>1176</v>
      </c>
      <c r="C10" s="625" t="s">
        <v>1816</v>
      </c>
      <c r="D10" s="151">
        <v>21695</v>
      </c>
      <c r="E10" s="151">
        <v>22070</v>
      </c>
      <c r="F10" s="151">
        <f t="shared" ref="F10:F34" si="0">E10-D10</f>
        <v>375</v>
      </c>
      <c r="G10" s="294"/>
    </row>
    <row r="11" spans="1:8" ht="15" customHeight="1" thickBot="1" x14ac:dyDescent="0.25">
      <c r="A11" s="149" t="s">
        <v>742</v>
      </c>
      <c r="B11" s="621" t="s">
        <v>1177</v>
      </c>
      <c r="C11" s="608" t="s">
        <v>1817</v>
      </c>
      <c r="D11" s="173">
        <v>45810</v>
      </c>
      <c r="E11" s="173">
        <v>45875</v>
      </c>
      <c r="F11" s="151">
        <f t="shared" si="0"/>
        <v>65</v>
      </c>
      <c r="G11" s="294"/>
    </row>
    <row r="12" spans="1:8" ht="15" customHeight="1" thickBot="1" x14ac:dyDescent="0.25">
      <c r="A12" s="23" t="s">
        <v>743</v>
      </c>
      <c r="B12" s="615" t="s">
        <v>1178</v>
      </c>
      <c r="C12" s="628" t="s">
        <v>1568</v>
      </c>
      <c r="D12" s="173">
        <v>21980</v>
      </c>
      <c r="E12" s="173">
        <v>22330</v>
      </c>
      <c r="F12" s="151">
        <f t="shared" ref="F12" si="1">E12-D12</f>
        <v>350</v>
      </c>
      <c r="G12" s="517"/>
    </row>
    <row r="13" spans="1:8" ht="15" customHeight="1" thickBot="1" x14ac:dyDescent="0.25">
      <c r="A13" s="23" t="s">
        <v>744</v>
      </c>
      <c r="B13" s="621" t="s">
        <v>1179</v>
      </c>
      <c r="C13" s="627" t="s">
        <v>1818</v>
      </c>
      <c r="D13" s="173">
        <v>14370</v>
      </c>
      <c r="E13" s="173">
        <v>14480</v>
      </c>
      <c r="F13" s="151">
        <f t="shared" si="0"/>
        <v>110</v>
      </c>
    </row>
    <row r="14" spans="1:8" ht="15" customHeight="1" thickBot="1" x14ac:dyDescent="0.25">
      <c r="A14" s="149" t="s">
        <v>745</v>
      </c>
      <c r="B14" s="615" t="s">
        <v>1180</v>
      </c>
      <c r="C14" s="610" t="s">
        <v>2022</v>
      </c>
      <c r="D14" s="173">
        <v>30</v>
      </c>
      <c r="E14" s="173">
        <v>160</v>
      </c>
      <c r="F14" s="575">
        <f>E14-D14</f>
        <v>130</v>
      </c>
      <c r="G14" s="696"/>
    </row>
    <row r="15" spans="1:8" ht="15" customHeight="1" thickBot="1" x14ac:dyDescent="0.25">
      <c r="A15" s="174" t="s">
        <v>746</v>
      </c>
      <c r="B15" s="621" t="s">
        <v>1807</v>
      </c>
      <c r="C15" s="591" t="s">
        <v>1819</v>
      </c>
      <c r="D15" s="151">
        <v>20275</v>
      </c>
      <c r="E15" s="151">
        <v>20290</v>
      </c>
      <c r="F15" s="151">
        <f t="shared" si="0"/>
        <v>15</v>
      </c>
      <c r="G15" s="347">
        <v>160</v>
      </c>
      <c r="H15" s="139"/>
    </row>
    <row r="16" spans="1:8" ht="15" customHeight="1" thickBot="1" x14ac:dyDescent="0.25">
      <c r="A16" s="149" t="s">
        <v>747</v>
      </c>
      <c r="B16" s="615" t="s">
        <v>1181</v>
      </c>
      <c r="C16" s="628" t="s">
        <v>1618</v>
      </c>
      <c r="D16" s="151">
        <v>7665</v>
      </c>
      <c r="E16" s="151">
        <v>7810</v>
      </c>
      <c r="F16" s="151">
        <f t="shared" ref="F16" si="2">E16-D16</f>
        <v>145</v>
      </c>
      <c r="G16" s="126"/>
    </row>
    <row r="17" spans="1:15" ht="15" customHeight="1" thickBot="1" x14ac:dyDescent="0.25">
      <c r="A17" s="23" t="s">
        <v>748</v>
      </c>
      <c r="B17" s="621" t="s">
        <v>1182</v>
      </c>
      <c r="C17" s="627" t="s">
        <v>939</v>
      </c>
      <c r="D17" s="151">
        <v>33425</v>
      </c>
      <c r="E17" s="151">
        <v>33600</v>
      </c>
      <c r="F17" s="151">
        <f t="shared" si="0"/>
        <v>175</v>
      </c>
      <c r="G17" s="238"/>
    </row>
    <row r="18" spans="1:15" ht="15" customHeight="1" thickBot="1" x14ac:dyDescent="0.25">
      <c r="A18" s="149" t="s">
        <v>749</v>
      </c>
      <c r="B18" s="615" t="s">
        <v>1183</v>
      </c>
      <c r="C18" s="628" t="s">
        <v>1597</v>
      </c>
      <c r="D18" s="151">
        <v>19580</v>
      </c>
      <c r="E18" s="151">
        <v>19810</v>
      </c>
      <c r="F18" s="151">
        <f t="shared" ref="F18" si="3">E18-D18</f>
        <v>230</v>
      </c>
    </row>
    <row r="19" spans="1:15" ht="15" customHeight="1" thickBot="1" x14ac:dyDescent="0.25">
      <c r="A19" s="149" t="s">
        <v>750</v>
      </c>
      <c r="B19" s="621" t="s">
        <v>1184</v>
      </c>
      <c r="C19" s="627" t="s">
        <v>1659</v>
      </c>
      <c r="D19" s="151">
        <v>14740</v>
      </c>
      <c r="E19" s="151">
        <v>15030</v>
      </c>
      <c r="F19" s="151">
        <f t="shared" ref="F19" si="4">E19-D19</f>
        <v>290</v>
      </c>
      <c r="G19" s="571"/>
    </row>
    <row r="20" spans="1:15" ht="15" customHeight="1" thickBot="1" x14ac:dyDescent="0.25">
      <c r="A20" s="23" t="s">
        <v>751</v>
      </c>
      <c r="B20" s="615" t="s">
        <v>1185</v>
      </c>
      <c r="C20" s="628" t="s">
        <v>1727</v>
      </c>
      <c r="D20" s="151">
        <v>55680</v>
      </c>
      <c r="E20" s="151">
        <v>56595</v>
      </c>
      <c r="F20" s="151">
        <f t="shared" si="0"/>
        <v>915</v>
      </c>
      <c r="G20" s="184"/>
    </row>
    <row r="21" spans="1:15" ht="15" customHeight="1" thickBot="1" x14ac:dyDescent="0.25">
      <c r="A21" s="149" t="s">
        <v>752</v>
      </c>
      <c r="B21" s="621" t="s">
        <v>1186</v>
      </c>
      <c r="C21" s="627" t="s">
        <v>940</v>
      </c>
      <c r="D21" s="151">
        <v>71280</v>
      </c>
      <c r="E21" s="151">
        <v>71465</v>
      </c>
      <c r="F21" s="151">
        <f t="shared" si="0"/>
        <v>185</v>
      </c>
      <c r="G21" s="32"/>
    </row>
    <row r="22" spans="1:15" ht="15" customHeight="1" thickBot="1" x14ac:dyDescent="0.25">
      <c r="A22" s="149" t="s">
        <v>753</v>
      </c>
      <c r="B22" s="615" t="s">
        <v>1187</v>
      </c>
      <c r="C22" s="628" t="s">
        <v>1820</v>
      </c>
      <c r="D22" s="151">
        <v>55565</v>
      </c>
      <c r="E22" s="151">
        <v>55830</v>
      </c>
      <c r="F22" s="151">
        <f t="shared" si="0"/>
        <v>265</v>
      </c>
      <c r="G22" s="32"/>
    </row>
    <row r="23" spans="1:15" ht="15" customHeight="1" thickBot="1" x14ac:dyDescent="0.25">
      <c r="A23" s="149" t="s">
        <v>754</v>
      </c>
      <c r="B23" s="621" t="s">
        <v>1188</v>
      </c>
      <c r="C23" s="627" t="s">
        <v>1821</v>
      </c>
      <c r="D23" s="151">
        <v>12330</v>
      </c>
      <c r="E23" s="151">
        <v>12550</v>
      </c>
      <c r="F23" s="151">
        <f t="shared" si="0"/>
        <v>220</v>
      </c>
      <c r="G23" s="32"/>
    </row>
    <row r="24" spans="1:15" ht="15" customHeight="1" thickBot="1" x14ac:dyDescent="0.25">
      <c r="A24" s="149" t="s">
        <v>1551</v>
      </c>
      <c r="B24" s="615" t="s">
        <v>1189</v>
      </c>
      <c r="C24" s="628" t="s">
        <v>1539</v>
      </c>
      <c r="D24" s="151">
        <v>8715</v>
      </c>
      <c r="E24" s="151">
        <v>8850</v>
      </c>
      <c r="F24" s="151">
        <f t="shared" ref="F24" si="5">E24-D24</f>
        <v>135</v>
      </c>
      <c r="G24" s="126"/>
    </row>
    <row r="25" spans="1:15" ht="15" customHeight="1" thickBot="1" x14ac:dyDescent="0.25">
      <c r="A25" s="149" t="s">
        <v>755</v>
      </c>
      <c r="B25" s="621" t="s">
        <v>1190</v>
      </c>
      <c r="C25" s="608" t="s">
        <v>1822</v>
      </c>
      <c r="D25" s="151">
        <v>14560</v>
      </c>
      <c r="E25" s="151">
        <v>14560</v>
      </c>
      <c r="F25" s="151">
        <f t="shared" si="0"/>
        <v>0</v>
      </c>
      <c r="G25" s="182" t="s">
        <v>942</v>
      </c>
    </row>
    <row r="26" spans="1:15" ht="15" customHeight="1" thickBot="1" x14ac:dyDescent="0.25">
      <c r="A26" s="23" t="s">
        <v>756</v>
      </c>
      <c r="B26" s="615" t="s">
        <v>1191</v>
      </c>
      <c r="C26" s="609" t="s">
        <v>1388</v>
      </c>
      <c r="D26" s="151">
        <v>9515</v>
      </c>
      <c r="E26" s="151">
        <v>9595</v>
      </c>
      <c r="F26" s="151">
        <f>E26-D26</f>
        <v>80</v>
      </c>
      <c r="G26" s="351"/>
    </row>
    <row r="27" spans="1:15" ht="15" customHeight="1" thickBot="1" x14ac:dyDescent="0.25">
      <c r="A27" s="149" t="s">
        <v>757</v>
      </c>
      <c r="B27" s="633" t="s">
        <v>1680</v>
      </c>
      <c r="C27" s="692" t="s">
        <v>1970</v>
      </c>
      <c r="D27" s="151">
        <v>5420</v>
      </c>
      <c r="E27" s="151">
        <v>5700</v>
      </c>
      <c r="F27" s="151">
        <f t="shared" ref="F27" si="6">E27-D27</f>
        <v>280</v>
      </c>
      <c r="G27" s="178"/>
      <c r="O27" s="659"/>
    </row>
    <row r="28" spans="1:15" ht="15" customHeight="1" thickBot="1" x14ac:dyDescent="0.25">
      <c r="A28" s="23" t="s">
        <v>758</v>
      </c>
      <c r="B28" s="691" t="s">
        <v>1192</v>
      </c>
      <c r="C28" s="596" t="s">
        <v>1514</v>
      </c>
      <c r="D28" s="151">
        <v>7340</v>
      </c>
      <c r="E28" s="151">
        <v>7500</v>
      </c>
      <c r="F28" s="151">
        <f t="shared" ref="F28" si="7">E28-D28</f>
        <v>160</v>
      </c>
      <c r="G28" s="143" t="s">
        <v>1513</v>
      </c>
    </row>
    <row r="29" spans="1:15" ht="15" customHeight="1" thickBot="1" x14ac:dyDescent="0.25">
      <c r="A29" s="149" t="s">
        <v>759</v>
      </c>
      <c r="B29" s="621" t="s">
        <v>1808</v>
      </c>
      <c r="C29" s="608" t="s">
        <v>1624</v>
      </c>
      <c r="D29" s="22">
        <v>24285</v>
      </c>
      <c r="E29" s="22">
        <v>24825</v>
      </c>
      <c r="F29" s="151">
        <f t="shared" ref="F29" si="8">E29-D29</f>
        <v>540</v>
      </c>
      <c r="G29" s="178" t="s">
        <v>1625</v>
      </c>
    </row>
    <row r="30" spans="1:15" ht="15" customHeight="1" thickBot="1" x14ac:dyDescent="0.25">
      <c r="A30" s="149" t="s">
        <v>760</v>
      </c>
      <c r="B30" s="615" t="s">
        <v>1193</v>
      </c>
      <c r="C30" s="609" t="s">
        <v>996</v>
      </c>
      <c r="D30" s="22">
        <v>63200</v>
      </c>
      <c r="E30" s="22">
        <v>63675</v>
      </c>
      <c r="F30" s="151">
        <f t="shared" si="0"/>
        <v>475</v>
      </c>
      <c r="G30" s="143" t="s">
        <v>995</v>
      </c>
    </row>
    <row r="31" spans="1:15" ht="15" customHeight="1" thickBot="1" x14ac:dyDescent="0.25">
      <c r="A31" s="149" t="s">
        <v>761</v>
      </c>
      <c r="B31" s="621" t="s">
        <v>1260</v>
      </c>
      <c r="C31" s="595" t="s">
        <v>1459</v>
      </c>
      <c r="D31" s="22">
        <v>21105</v>
      </c>
      <c r="E31" s="22">
        <v>21430</v>
      </c>
      <c r="F31" s="151">
        <f t="shared" ref="F31" si="9">E31-D31</f>
        <v>325</v>
      </c>
      <c r="G31" s="180"/>
    </row>
    <row r="32" spans="1:15" ht="15" customHeight="1" thickBot="1" x14ac:dyDescent="0.25">
      <c r="A32" s="23" t="s">
        <v>762</v>
      </c>
      <c r="B32" s="615" t="s">
        <v>1194</v>
      </c>
      <c r="C32" s="609" t="s">
        <v>1823</v>
      </c>
      <c r="D32" s="151">
        <v>19680</v>
      </c>
      <c r="E32" s="151">
        <v>19805</v>
      </c>
      <c r="F32" s="151">
        <f t="shared" si="0"/>
        <v>125</v>
      </c>
      <c r="G32" s="139"/>
    </row>
    <row r="33" spans="1:7" ht="15" customHeight="1" thickBot="1" x14ac:dyDescent="0.25">
      <c r="A33" s="174" t="s">
        <v>763</v>
      </c>
      <c r="B33" s="621" t="s">
        <v>1195</v>
      </c>
      <c r="C33" s="608" t="s">
        <v>1031</v>
      </c>
      <c r="D33" s="151">
        <v>56015</v>
      </c>
      <c r="E33" s="151">
        <v>56145</v>
      </c>
      <c r="F33" s="151">
        <f t="shared" si="0"/>
        <v>130</v>
      </c>
      <c r="G33" s="182" t="s">
        <v>942</v>
      </c>
    </row>
    <row r="34" spans="1:7" ht="15" customHeight="1" thickBot="1" x14ac:dyDescent="0.25">
      <c r="A34" s="23" t="s">
        <v>764</v>
      </c>
      <c r="B34" s="615" t="s">
        <v>1351</v>
      </c>
      <c r="C34" s="599" t="s">
        <v>1642</v>
      </c>
      <c r="D34" s="22">
        <v>14390</v>
      </c>
      <c r="E34" s="22">
        <v>14515</v>
      </c>
      <c r="F34" s="151">
        <f t="shared" si="0"/>
        <v>125</v>
      </c>
      <c r="G34" s="322"/>
    </row>
    <row r="35" spans="1:7" ht="15" customHeight="1" thickBot="1" x14ac:dyDescent="0.25">
      <c r="A35" s="149" t="s">
        <v>765</v>
      </c>
      <c r="B35" s="621" t="s">
        <v>1809</v>
      </c>
      <c r="C35" s="608" t="s">
        <v>1824</v>
      </c>
      <c r="D35" s="22">
        <v>11215</v>
      </c>
      <c r="E35" s="22">
        <v>11295</v>
      </c>
      <c r="F35" s="151">
        <f>E35-D35</f>
        <v>80</v>
      </c>
      <c r="G35" s="180"/>
    </row>
    <row r="36" spans="1:7" ht="15" customHeight="1" thickBot="1" x14ac:dyDescent="0.25">
      <c r="A36" s="23" t="s">
        <v>766</v>
      </c>
      <c r="B36" s="615" t="s">
        <v>1196</v>
      </c>
      <c r="C36" s="609" t="s">
        <v>1032</v>
      </c>
      <c r="D36" s="22">
        <v>71060</v>
      </c>
      <c r="E36" s="22">
        <v>71460</v>
      </c>
      <c r="F36" s="151">
        <f t="shared" ref="F36:F50" si="10">E36-D36</f>
        <v>400</v>
      </c>
      <c r="G36" s="183"/>
    </row>
    <row r="37" spans="1:7" ht="15" customHeight="1" thickBot="1" x14ac:dyDescent="0.25">
      <c r="A37" s="149" t="s">
        <v>767</v>
      </c>
      <c r="B37" s="621" t="s">
        <v>1197</v>
      </c>
      <c r="C37" s="608" t="s">
        <v>1825</v>
      </c>
      <c r="D37" s="22">
        <v>28355</v>
      </c>
      <c r="E37" s="22">
        <v>28610</v>
      </c>
      <c r="F37" s="151">
        <f t="shared" si="10"/>
        <v>255</v>
      </c>
      <c r="G37" s="229"/>
    </row>
    <row r="38" spans="1:7" ht="15" customHeight="1" thickBot="1" x14ac:dyDescent="0.25">
      <c r="A38" s="23" t="s">
        <v>768</v>
      </c>
      <c r="B38" s="615" t="s">
        <v>1198</v>
      </c>
      <c r="C38" s="609" t="s">
        <v>769</v>
      </c>
      <c r="D38" s="22">
        <v>93850</v>
      </c>
      <c r="E38" s="22">
        <v>94250</v>
      </c>
      <c r="F38" s="151">
        <f t="shared" si="10"/>
        <v>400</v>
      </c>
      <c r="G38" s="180"/>
    </row>
    <row r="39" spans="1:7" ht="15" customHeight="1" thickBot="1" x14ac:dyDescent="0.25">
      <c r="A39" s="149" t="s">
        <v>770</v>
      </c>
      <c r="B39" s="621" t="s">
        <v>1199</v>
      </c>
      <c r="C39" s="627" t="s">
        <v>1619</v>
      </c>
      <c r="D39" s="151">
        <v>13175</v>
      </c>
      <c r="E39" s="151">
        <v>13380</v>
      </c>
      <c r="F39" s="151">
        <f t="shared" ref="F39" si="11">E39-D39</f>
        <v>205</v>
      </c>
      <c r="G39" s="178"/>
    </row>
    <row r="40" spans="1:7" ht="13.5" customHeight="1" thickBot="1" x14ac:dyDescent="0.25">
      <c r="A40" s="23" t="s">
        <v>771</v>
      </c>
      <c r="B40" s="615" t="s">
        <v>1200</v>
      </c>
      <c r="C40" s="602" t="s">
        <v>772</v>
      </c>
      <c r="D40" s="151">
        <v>65835</v>
      </c>
      <c r="E40" s="151">
        <v>66080</v>
      </c>
      <c r="F40" s="151">
        <f t="shared" si="10"/>
        <v>245</v>
      </c>
      <c r="G40" s="180"/>
    </row>
    <row r="41" spans="1:7" ht="14.25" customHeight="1" thickBot="1" x14ac:dyDescent="0.25">
      <c r="A41" s="149" t="s">
        <v>773</v>
      </c>
      <c r="B41" s="631" t="s">
        <v>1201</v>
      </c>
      <c r="C41" s="603" t="s">
        <v>1826</v>
      </c>
      <c r="D41" s="151">
        <v>20200</v>
      </c>
      <c r="E41" s="151">
        <v>20365</v>
      </c>
      <c r="F41" s="151">
        <f>E41-D41</f>
        <v>165</v>
      </c>
      <c r="G41" s="180"/>
    </row>
    <row r="42" spans="1:7" ht="15" customHeight="1" thickBot="1" x14ac:dyDescent="0.25">
      <c r="A42" s="155" t="s">
        <v>774</v>
      </c>
      <c r="B42" s="615" t="s">
        <v>1202</v>
      </c>
      <c r="C42" s="602" t="s">
        <v>1827</v>
      </c>
      <c r="D42" s="151">
        <v>109505</v>
      </c>
      <c r="E42" s="151">
        <v>109675</v>
      </c>
      <c r="F42" s="151">
        <f t="shared" si="10"/>
        <v>170</v>
      </c>
      <c r="G42" s="181" t="s">
        <v>775</v>
      </c>
    </row>
    <row r="43" spans="1:7" ht="15" customHeight="1" thickBot="1" x14ac:dyDescent="0.25">
      <c r="A43" s="149" t="s">
        <v>776</v>
      </c>
      <c r="B43" s="621" t="s">
        <v>1203</v>
      </c>
      <c r="C43" s="603" t="s">
        <v>1464</v>
      </c>
      <c r="D43" s="151">
        <v>15120</v>
      </c>
      <c r="E43" s="151">
        <v>15310</v>
      </c>
      <c r="F43" s="151">
        <f t="shared" ref="F43" si="12">E43-D43</f>
        <v>190</v>
      </c>
      <c r="G43" s="180"/>
    </row>
    <row r="44" spans="1:7" ht="15" customHeight="1" thickBot="1" x14ac:dyDescent="0.25">
      <c r="A44" s="149" t="s">
        <v>777</v>
      </c>
      <c r="B44" s="615" t="s">
        <v>1810</v>
      </c>
      <c r="C44" s="609" t="s">
        <v>997</v>
      </c>
      <c r="D44" s="22">
        <v>23710</v>
      </c>
      <c r="E44" s="22">
        <v>23725</v>
      </c>
      <c r="F44" s="151">
        <f t="shared" si="10"/>
        <v>15</v>
      </c>
      <c r="G44" s="143" t="s">
        <v>995</v>
      </c>
    </row>
    <row r="45" spans="1:7" ht="15" customHeight="1" thickBot="1" x14ac:dyDescent="0.25">
      <c r="A45" s="149" t="s">
        <v>778</v>
      </c>
      <c r="B45" s="621" t="s">
        <v>1204</v>
      </c>
      <c r="C45" s="627" t="s">
        <v>1641</v>
      </c>
      <c r="D45" s="151">
        <v>21090</v>
      </c>
      <c r="E45" s="151">
        <v>21300</v>
      </c>
      <c r="F45" s="151">
        <f t="shared" si="10"/>
        <v>210</v>
      </c>
      <c r="G45" s="308"/>
    </row>
    <row r="46" spans="1:7" ht="15" customHeight="1" thickBot="1" x14ac:dyDescent="0.25">
      <c r="A46" s="23" t="s">
        <v>779</v>
      </c>
      <c r="B46" s="615" t="s">
        <v>1205</v>
      </c>
      <c r="C46" s="608" t="s">
        <v>1996</v>
      </c>
      <c r="D46" s="158">
        <v>950</v>
      </c>
      <c r="E46" s="158">
        <v>1050</v>
      </c>
      <c r="F46" s="151">
        <f t="shared" ref="F46" si="13">E46-D46</f>
        <v>100</v>
      </c>
      <c r="G46" s="687"/>
    </row>
    <row r="47" spans="1:7" ht="15" customHeight="1" thickBot="1" x14ac:dyDescent="0.25">
      <c r="A47" s="158" t="s">
        <v>780</v>
      </c>
      <c r="B47" s="621" t="s">
        <v>1206</v>
      </c>
      <c r="C47" s="720" t="s">
        <v>1657</v>
      </c>
      <c r="D47" s="158">
        <v>12925</v>
      </c>
      <c r="E47" s="158">
        <v>13235</v>
      </c>
      <c r="F47" s="151">
        <f t="shared" ref="F47" si="14">E47-D47</f>
        <v>310</v>
      </c>
      <c r="G47" s="180"/>
    </row>
    <row r="48" spans="1:7" ht="15" customHeight="1" thickBot="1" x14ac:dyDescent="0.25">
      <c r="A48" s="22">
        <v>43</v>
      </c>
      <c r="B48" s="615" t="s">
        <v>1207</v>
      </c>
      <c r="C48" s="596" t="s">
        <v>1828</v>
      </c>
      <c r="D48" s="158">
        <v>26015</v>
      </c>
      <c r="E48" s="158">
        <v>26400</v>
      </c>
      <c r="F48" s="151">
        <f t="shared" si="10"/>
        <v>385</v>
      </c>
      <c r="G48" s="315"/>
    </row>
    <row r="49" spans="1:15" ht="15.75" customHeight="1" thickBot="1" x14ac:dyDescent="0.25">
      <c r="A49" s="22">
        <v>44</v>
      </c>
      <c r="B49" s="621" t="s">
        <v>1208</v>
      </c>
      <c r="C49" s="603" t="s">
        <v>1829</v>
      </c>
      <c r="D49" s="151">
        <v>35740</v>
      </c>
      <c r="E49" s="151">
        <v>35935</v>
      </c>
      <c r="F49" s="151">
        <f t="shared" si="10"/>
        <v>195</v>
      </c>
      <c r="G49" s="506"/>
      <c r="M49" t="s">
        <v>1353</v>
      </c>
    </row>
    <row r="50" spans="1:15" ht="15" customHeight="1" thickBot="1" x14ac:dyDescent="0.25">
      <c r="A50" s="21">
        <v>45</v>
      </c>
      <c r="B50" s="615" t="s">
        <v>1209</v>
      </c>
      <c r="C50" s="609" t="s">
        <v>1830</v>
      </c>
      <c r="D50" s="22">
        <v>20140</v>
      </c>
      <c r="E50" s="22">
        <v>20950</v>
      </c>
      <c r="F50" s="151">
        <f t="shared" si="10"/>
        <v>810</v>
      </c>
      <c r="G50" s="180"/>
    </row>
    <row r="51" spans="1:15" ht="15" customHeight="1" thickBot="1" x14ac:dyDescent="0.25">
      <c r="A51" s="30" t="s">
        <v>781</v>
      </c>
      <c r="B51" s="621" t="s">
        <v>1811</v>
      </c>
      <c r="C51" s="608" t="s">
        <v>1985</v>
      </c>
      <c r="D51" s="151">
        <v>3465</v>
      </c>
      <c r="E51" s="151">
        <v>3730</v>
      </c>
      <c r="F51" s="151">
        <f t="shared" ref="F51" si="15">E51-D51</f>
        <v>265</v>
      </c>
      <c r="G51" s="696"/>
    </row>
    <row r="52" spans="1:15" ht="16.5" customHeight="1" thickBot="1" x14ac:dyDescent="0.25">
      <c r="A52" s="21">
        <v>47</v>
      </c>
      <c r="B52" s="615" t="s">
        <v>1068</v>
      </c>
      <c r="C52" s="609" t="s">
        <v>1831</v>
      </c>
      <c r="D52" s="151">
        <v>23485</v>
      </c>
      <c r="E52" s="151">
        <v>23670</v>
      </c>
      <c r="F52" s="151">
        <f t="shared" ref="F52:F75" si="16">E52-D52</f>
        <v>185</v>
      </c>
      <c r="G52" s="182" t="s">
        <v>782</v>
      </c>
    </row>
    <row r="53" spans="1:15" ht="15" customHeight="1" thickBot="1" x14ac:dyDescent="0.25">
      <c r="A53" s="22">
        <v>48</v>
      </c>
      <c r="B53" s="621" t="s">
        <v>1210</v>
      </c>
      <c r="C53" s="603" t="s">
        <v>1832</v>
      </c>
      <c r="D53" s="151">
        <v>37080</v>
      </c>
      <c r="E53" s="151">
        <v>37135</v>
      </c>
      <c r="F53" s="151">
        <f t="shared" si="16"/>
        <v>55</v>
      </c>
    </row>
    <row r="54" spans="1:15" ht="15" customHeight="1" thickBot="1" x14ac:dyDescent="0.25">
      <c r="A54" s="21">
        <v>49</v>
      </c>
      <c r="B54" s="615" t="s">
        <v>1812</v>
      </c>
      <c r="C54" s="596" t="s">
        <v>1833</v>
      </c>
      <c r="D54" s="151">
        <v>44050</v>
      </c>
      <c r="E54" s="151">
        <v>44470</v>
      </c>
      <c r="F54" s="151">
        <f t="shared" si="16"/>
        <v>420</v>
      </c>
    </row>
    <row r="55" spans="1:15" ht="15" customHeight="1" thickBot="1" x14ac:dyDescent="0.25">
      <c r="A55" s="22">
        <v>50</v>
      </c>
      <c r="B55" s="615" t="s">
        <v>1211</v>
      </c>
      <c r="C55" s="595" t="s">
        <v>1834</v>
      </c>
      <c r="D55" s="151">
        <v>9695</v>
      </c>
      <c r="E55" s="151">
        <v>10045</v>
      </c>
      <c r="F55" s="151">
        <f t="shared" si="16"/>
        <v>350</v>
      </c>
      <c r="G55" s="32"/>
    </row>
    <row r="56" spans="1:15" ht="15.75" customHeight="1" thickBot="1" x14ac:dyDescent="0.25">
      <c r="A56" s="141" t="s">
        <v>783</v>
      </c>
      <c r="B56" s="615" t="s">
        <v>1212</v>
      </c>
      <c r="C56" s="594" t="s">
        <v>1835</v>
      </c>
      <c r="D56" s="275">
        <v>268485</v>
      </c>
      <c r="E56" s="275">
        <v>269590</v>
      </c>
      <c r="F56" s="22">
        <f t="shared" si="16"/>
        <v>1105</v>
      </c>
    </row>
    <row r="57" spans="1:15" ht="15" customHeight="1" thickBot="1" x14ac:dyDescent="0.25">
      <c r="A57" s="23" t="s">
        <v>784</v>
      </c>
      <c r="B57" s="621" t="s">
        <v>1213</v>
      </c>
      <c r="C57" s="593" t="s">
        <v>1836</v>
      </c>
      <c r="D57" s="151">
        <v>33285</v>
      </c>
      <c r="E57" s="151">
        <v>33585</v>
      </c>
      <c r="F57" s="151">
        <f t="shared" si="16"/>
        <v>300</v>
      </c>
    </row>
    <row r="58" spans="1:15" ht="15" customHeight="1" thickBot="1" x14ac:dyDescent="0.25">
      <c r="A58" s="160" t="s">
        <v>785</v>
      </c>
      <c r="B58" s="615" t="s">
        <v>1214</v>
      </c>
      <c r="C58" s="593" t="s">
        <v>1966</v>
      </c>
      <c r="D58" s="25">
        <v>10575</v>
      </c>
      <c r="E58" s="25">
        <v>11345</v>
      </c>
      <c r="F58" s="151">
        <f t="shared" ref="F58" si="17">E58-D58</f>
        <v>770</v>
      </c>
      <c r="G58" s="296"/>
      <c r="O58" s="106"/>
    </row>
    <row r="59" spans="1:15" ht="15" customHeight="1" thickBot="1" x14ac:dyDescent="0.25">
      <c r="A59" s="160" t="s">
        <v>786</v>
      </c>
      <c r="B59" s="621" t="s">
        <v>1957</v>
      </c>
      <c r="C59" s="593" t="s">
        <v>1837</v>
      </c>
      <c r="D59" s="25"/>
      <c r="E59" s="25"/>
      <c r="F59" s="563">
        <v>96</v>
      </c>
      <c r="G59" s="178">
        <v>67205</v>
      </c>
    </row>
    <row r="60" spans="1:15" ht="15" customHeight="1" thickBot="1" x14ac:dyDescent="0.25">
      <c r="A60" s="160" t="s">
        <v>787</v>
      </c>
      <c r="B60" s="615" t="s">
        <v>1215</v>
      </c>
      <c r="C60" s="596" t="s">
        <v>1838</v>
      </c>
      <c r="D60" s="575"/>
      <c r="E60" s="575"/>
      <c r="F60" s="563">
        <v>176</v>
      </c>
      <c r="G60" s="696">
        <v>37120</v>
      </c>
    </row>
    <row r="61" spans="1:15" ht="15" customHeight="1" thickBot="1" x14ac:dyDescent="0.25">
      <c r="A61" s="23" t="s">
        <v>789</v>
      </c>
      <c r="B61" s="621" t="s">
        <v>1216</v>
      </c>
      <c r="C61" s="595" t="s">
        <v>1938</v>
      </c>
      <c r="D61" s="21">
        <v>4315</v>
      </c>
      <c r="E61" s="21">
        <v>4415</v>
      </c>
      <c r="F61" s="151">
        <f t="shared" ref="F61" si="18">E61-D61</f>
        <v>100</v>
      </c>
      <c r="G61" s="182" t="s">
        <v>788</v>
      </c>
    </row>
    <row r="62" spans="1:15" ht="15" customHeight="1" thickBot="1" x14ac:dyDescent="0.25">
      <c r="A62" s="23" t="s">
        <v>790</v>
      </c>
      <c r="B62" s="615" t="s">
        <v>1217</v>
      </c>
      <c r="C62" s="596" t="s">
        <v>1460</v>
      </c>
      <c r="D62" s="21">
        <v>9390</v>
      </c>
      <c r="E62" s="21">
        <v>9525</v>
      </c>
      <c r="F62" s="151">
        <f t="shared" ref="F62" si="19">E62-D62</f>
        <v>135</v>
      </c>
      <c r="G62" s="180"/>
    </row>
    <row r="63" spans="1:15" ht="15" customHeight="1" thickBot="1" x14ac:dyDescent="0.25">
      <c r="A63" s="23" t="s">
        <v>791</v>
      </c>
      <c r="B63" s="615" t="s">
        <v>1218</v>
      </c>
      <c r="C63" s="630" t="s">
        <v>1986</v>
      </c>
      <c r="D63" s="22">
        <v>2315</v>
      </c>
      <c r="E63" s="22">
        <v>2455</v>
      </c>
      <c r="F63" s="151">
        <f t="shared" ref="F63" si="20">E63-D63</f>
        <v>140</v>
      </c>
      <c r="G63" s="696"/>
    </row>
    <row r="64" spans="1:15" ht="15" customHeight="1" thickBot="1" x14ac:dyDescent="0.25">
      <c r="A64" s="149" t="s">
        <v>792</v>
      </c>
      <c r="B64" s="615" t="s">
        <v>1813</v>
      </c>
      <c r="C64" s="594" t="s">
        <v>1839</v>
      </c>
      <c r="D64" s="22">
        <v>20735</v>
      </c>
      <c r="E64" s="22">
        <v>20920</v>
      </c>
      <c r="F64" s="151">
        <f t="shared" si="16"/>
        <v>185</v>
      </c>
      <c r="G64" s="180"/>
    </row>
    <row r="65" spans="1:15" ht="15" customHeight="1" thickBot="1" x14ac:dyDescent="0.25">
      <c r="A65" s="149" t="s">
        <v>1601</v>
      </c>
      <c r="B65" s="621" t="s">
        <v>1219</v>
      </c>
      <c r="C65" s="593" t="s">
        <v>1598</v>
      </c>
      <c r="D65" s="275">
        <v>7540</v>
      </c>
      <c r="E65" s="275">
        <v>7630</v>
      </c>
      <c r="F65" s="151">
        <f t="shared" ref="F65" si="21">E65-D65</f>
        <v>90</v>
      </c>
      <c r="G65" s="126"/>
    </row>
    <row r="66" spans="1:15" ht="15" customHeight="1" thickBot="1" x14ac:dyDescent="0.25">
      <c r="A66" s="149" t="s">
        <v>793</v>
      </c>
      <c r="B66" s="615" t="s">
        <v>1220</v>
      </c>
      <c r="C66" s="609" t="s">
        <v>1840</v>
      </c>
      <c r="D66" s="275">
        <v>24485</v>
      </c>
      <c r="E66" s="275">
        <v>24680</v>
      </c>
      <c r="F66" s="151">
        <f t="shared" si="16"/>
        <v>195</v>
      </c>
      <c r="G66" s="228"/>
    </row>
    <row r="67" spans="1:15" ht="15" customHeight="1" thickBot="1" x14ac:dyDescent="0.25">
      <c r="A67" s="149" t="s">
        <v>794</v>
      </c>
      <c r="B67" s="621" t="s">
        <v>1221</v>
      </c>
      <c r="C67" s="593" t="s">
        <v>1585</v>
      </c>
      <c r="D67" s="275">
        <v>33215</v>
      </c>
      <c r="E67" s="275">
        <v>34300</v>
      </c>
      <c r="F67" s="151">
        <f t="shared" ref="F67" si="22">E67-D67</f>
        <v>1085</v>
      </c>
      <c r="G67" s="229"/>
    </row>
    <row r="68" spans="1:15" ht="15" customHeight="1" thickBot="1" x14ac:dyDescent="0.25">
      <c r="A68" s="223" t="s">
        <v>795</v>
      </c>
      <c r="B68" s="615" t="s">
        <v>1222</v>
      </c>
      <c r="C68" s="604" t="s">
        <v>1663</v>
      </c>
      <c r="D68" s="151">
        <v>6230</v>
      </c>
      <c r="E68" s="151">
        <v>6475</v>
      </c>
      <c r="F68" s="151">
        <f t="shared" ref="F68" si="23">E68-D68</f>
        <v>245</v>
      </c>
      <c r="G68" s="126"/>
    </row>
    <row r="69" spans="1:15" ht="15" customHeight="1" thickBot="1" x14ac:dyDescent="0.25">
      <c r="A69" s="171" t="s">
        <v>796</v>
      </c>
      <c r="B69" s="621" t="s">
        <v>1223</v>
      </c>
      <c r="C69" s="598" t="s">
        <v>2023</v>
      </c>
      <c r="D69" s="151">
        <v>135</v>
      </c>
      <c r="E69" s="151">
        <v>740</v>
      </c>
      <c r="F69" s="575">
        <f>E69-D69</f>
        <v>605</v>
      </c>
      <c r="G69" s="696"/>
    </row>
    <row r="70" spans="1:15" ht="15" customHeight="1" thickBot="1" x14ac:dyDescent="0.25">
      <c r="A70" s="149" t="s">
        <v>797</v>
      </c>
      <c r="B70" s="615" t="s">
        <v>1224</v>
      </c>
      <c r="C70" s="609" t="s">
        <v>1001</v>
      </c>
      <c r="D70" s="154">
        <v>20825</v>
      </c>
      <c r="E70" s="154">
        <v>20855</v>
      </c>
      <c r="F70" s="151">
        <f t="shared" si="16"/>
        <v>30</v>
      </c>
      <c r="G70" s="143" t="s">
        <v>1002</v>
      </c>
    </row>
    <row r="71" spans="1:15" ht="15" customHeight="1" thickBot="1" x14ac:dyDescent="0.25">
      <c r="A71" s="149" t="s">
        <v>798</v>
      </c>
      <c r="B71" s="621" t="s">
        <v>1225</v>
      </c>
      <c r="C71" s="593" t="s">
        <v>799</v>
      </c>
      <c r="D71" s="21">
        <v>37215</v>
      </c>
      <c r="E71" s="21">
        <v>37375</v>
      </c>
      <c r="F71" s="151">
        <f t="shared" si="16"/>
        <v>160</v>
      </c>
    </row>
    <row r="72" spans="1:15" ht="14.25" customHeight="1" thickBot="1" x14ac:dyDescent="0.25">
      <c r="A72" s="149" t="s">
        <v>800</v>
      </c>
      <c r="B72" s="615" t="s">
        <v>1226</v>
      </c>
      <c r="C72" s="609" t="s">
        <v>1841</v>
      </c>
      <c r="D72" s="22">
        <v>34230</v>
      </c>
      <c r="E72" s="22">
        <v>34420</v>
      </c>
      <c r="F72" s="151">
        <f t="shared" si="16"/>
        <v>190</v>
      </c>
      <c r="G72" s="315"/>
    </row>
    <row r="73" spans="1:15" ht="15" customHeight="1" thickBot="1" x14ac:dyDescent="0.25">
      <c r="A73" s="149" t="s">
        <v>801</v>
      </c>
      <c r="B73" s="615" t="s">
        <v>1227</v>
      </c>
      <c r="C73" s="608" t="s">
        <v>1532</v>
      </c>
      <c r="D73" s="22">
        <v>4065</v>
      </c>
      <c r="E73" s="22">
        <v>4175</v>
      </c>
      <c r="F73" s="151">
        <f t="shared" ref="F73" si="24">E73-D73</f>
        <v>110</v>
      </c>
    </row>
    <row r="74" spans="1:15" ht="15" customHeight="1" thickBot="1" x14ac:dyDescent="0.25">
      <c r="A74" s="149" t="s">
        <v>1549</v>
      </c>
      <c r="B74" s="716" t="s">
        <v>1228</v>
      </c>
      <c r="C74" s="149" t="s">
        <v>1960</v>
      </c>
      <c r="D74" s="22">
        <v>8420</v>
      </c>
      <c r="E74" s="22">
        <v>9010</v>
      </c>
      <c r="F74" s="151">
        <f t="shared" ref="F74" si="25">E74-D74</f>
        <v>590</v>
      </c>
      <c r="G74" s="833" t="s">
        <v>1961</v>
      </c>
      <c r="H74" s="834"/>
      <c r="I74" s="834"/>
      <c r="J74" s="834"/>
      <c r="K74" s="834"/>
      <c r="L74" s="834"/>
      <c r="M74" s="834"/>
      <c r="N74" s="834"/>
      <c r="O74" s="834"/>
    </row>
    <row r="75" spans="1:15" ht="15" customHeight="1" thickBot="1" x14ac:dyDescent="0.25">
      <c r="A75" s="149" t="s">
        <v>802</v>
      </c>
      <c r="B75" s="633" t="s">
        <v>1229</v>
      </c>
      <c r="C75" s="608" t="s">
        <v>1847</v>
      </c>
      <c r="D75" s="275">
        <v>6000</v>
      </c>
      <c r="E75" s="275">
        <v>6000</v>
      </c>
      <c r="F75" s="151">
        <f t="shared" si="16"/>
        <v>0</v>
      </c>
      <c r="G75" s="565" t="s">
        <v>1579</v>
      </c>
    </row>
    <row r="76" spans="1:15" ht="15" customHeight="1" thickBot="1" x14ac:dyDescent="0.25">
      <c r="A76" s="23" t="s">
        <v>803</v>
      </c>
      <c r="B76" s="621" t="s">
        <v>1230</v>
      </c>
      <c r="C76" s="608" t="s">
        <v>1848</v>
      </c>
      <c r="D76" s="22">
        <v>62065</v>
      </c>
      <c r="E76" s="22">
        <v>62680</v>
      </c>
      <c r="F76" s="151">
        <f>E76-D76</f>
        <v>615</v>
      </c>
      <c r="G76" s="348"/>
    </row>
    <row r="77" spans="1:15" ht="15" customHeight="1" thickBot="1" x14ac:dyDescent="0.25">
      <c r="A77" s="149" t="s">
        <v>804</v>
      </c>
      <c r="B77" s="615" t="s">
        <v>1384</v>
      </c>
      <c r="C77" s="634" t="s">
        <v>1849</v>
      </c>
      <c r="D77" s="22">
        <v>12885</v>
      </c>
      <c r="E77" s="22">
        <v>13280</v>
      </c>
      <c r="F77" s="151">
        <f t="shared" ref="F77:F82" si="26">E77-D77</f>
        <v>395</v>
      </c>
      <c r="G77" s="182"/>
    </row>
    <row r="78" spans="1:15" ht="15" customHeight="1" thickBot="1" x14ac:dyDescent="0.25">
      <c r="A78" s="23" t="s">
        <v>806</v>
      </c>
      <c r="B78" s="621" t="s">
        <v>1231</v>
      </c>
      <c r="C78" s="608" t="s">
        <v>1850</v>
      </c>
      <c r="D78" s="275">
        <v>12635</v>
      </c>
      <c r="E78" s="275">
        <v>12720</v>
      </c>
      <c r="F78" s="151">
        <f t="shared" si="26"/>
        <v>85</v>
      </c>
      <c r="G78" s="182" t="s">
        <v>805</v>
      </c>
    </row>
    <row r="79" spans="1:15" ht="15" customHeight="1" thickBot="1" x14ac:dyDescent="0.25">
      <c r="A79" s="149" t="s">
        <v>807</v>
      </c>
      <c r="B79" s="615" t="s">
        <v>1232</v>
      </c>
      <c r="C79" s="635" t="s">
        <v>1660</v>
      </c>
      <c r="D79" s="22">
        <v>10180</v>
      </c>
      <c r="E79" s="22">
        <v>10540</v>
      </c>
      <c r="F79" s="151">
        <f t="shared" si="26"/>
        <v>360</v>
      </c>
      <c r="G79" s="495"/>
    </row>
    <row r="80" spans="1:15" ht="15" customHeight="1" thickBot="1" x14ac:dyDescent="0.25">
      <c r="A80" s="23" t="s">
        <v>808</v>
      </c>
      <c r="B80" s="621" t="s">
        <v>1233</v>
      </c>
      <c r="C80" s="600" t="s">
        <v>1675</v>
      </c>
      <c r="D80" s="22">
        <v>8725</v>
      </c>
      <c r="E80" s="22">
        <v>8930</v>
      </c>
      <c r="F80" s="151">
        <f t="shared" ref="F80" si="27">E80-D80</f>
        <v>205</v>
      </c>
      <c r="G80" s="586" t="s">
        <v>1674</v>
      </c>
    </row>
    <row r="81" spans="1:10" ht="15" customHeight="1" thickBot="1" x14ac:dyDescent="0.25">
      <c r="A81" s="149" t="s">
        <v>809</v>
      </c>
      <c r="B81" s="615" t="s">
        <v>1227</v>
      </c>
      <c r="C81" s="635" t="s">
        <v>1851</v>
      </c>
      <c r="D81" s="22">
        <v>11095</v>
      </c>
      <c r="E81" s="22">
        <v>11175</v>
      </c>
      <c r="F81" s="151">
        <f t="shared" si="26"/>
        <v>80</v>
      </c>
    </row>
    <row r="82" spans="1:10" ht="15" customHeight="1" thickBot="1" x14ac:dyDescent="0.25">
      <c r="A82" s="23" t="s">
        <v>810</v>
      </c>
      <c r="B82" s="621" t="s">
        <v>1234</v>
      </c>
      <c r="C82" s="600" t="s">
        <v>1852</v>
      </c>
      <c r="D82" s="22">
        <v>2470</v>
      </c>
      <c r="E82" s="22">
        <v>2515</v>
      </c>
      <c r="F82" s="151">
        <f t="shared" si="26"/>
        <v>45</v>
      </c>
      <c r="G82" s="569"/>
    </row>
    <row r="83" spans="1:10" ht="17.25" customHeight="1" thickBot="1" x14ac:dyDescent="0.25">
      <c r="A83" s="149" t="s">
        <v>811</v>
      </c>
      <c r="B83" s="615" t="s">
        <v>1235</v>
      </c>
      <c r="C83" s="635" t="s">
        <v>1853</v>
      </c>
      <c r="D83" s="22">
        <v>16120</v>
      </c>
      <c r="E83" s="22">
        <v>16150</v>
      </c>
      <c r="F83" s="151">
        <f t="shared" ref="F83:F103" si="28">E83-D83</f>
        <v>30</v>
      </c>
      <c r="G83" s="459"/>
    </row>
    <row r="84" spans="1:10" ht="15" customHeight="1" thickBot="1" x14ac:dyDescent="0.25">
      <c r="A84" s="149" t="s">
        <v>812</v>
      </c>
      <c r="B84" s="621" t="s">
        <v>1236</v>
      </c>
      <c r="C84" s="600" t="s">
        <v>1602</v>
      </c>
      <c r="D84" s="22">
        <v>245</v>
      </c>
      <c r="E84" s="22">
        <v>245</v>
      </c>
      <c r="F84" s="575">
        <f t="shared" ref="F84" si="29">E84-D84</f>
        <v>0</v>
      </c>
      <c r="G84" s="569" t="s">
        <v>1579</v>
      </c>
    </row>
    <row r="85" spans="1:10" ht="15" customHeight="1" thickBot="1" x14ac:dyDescent="0.25">
      <c r="A85" s="149" t="s">
        <v>813</v>
      </c>
      <c r="B85" s="615" t="s">
        <v>1237</v>
      </c>
      <c r="C85" s="608" t="s">
        <v>950</v>
      </c>
      <c r="D85" s="22">
        <v>26075</v>
      </c>
      <c r="E85" s="22">
        <v>26165</v>
      </c>
      <c r="F85" s="151">
        <f t="shared" si="28"/>
        <v>90</v>
      </c>
      <c r="G85" s="539"/>
    </row>
    <row r="86" spans="1:10" ht="14.25" customHeight="1" thickBot="1" x14ac:dyDescent="0.25">
      <c r="A86" s="23" t="s">
        <v>814</v>
      </c>
      <c r="B86" s="636" t="s">
        <v>1238</v>
      </c>
      <c r="C86" s="637" t="s">
        <v>1854</v>
      </c>
      <c r="D86" s="22">
        <v>27630</v>
      </c>
      <c r="E86" s="22">
        <v>27680</v>
      </c>
      <c r="F86" s="151">
        <f t="shared" si="28"/>
        <v>50</v>
      </c>
      <c r="G86" s="315"/>
    </row>
    <row r="87" spans="1:10" ht="15" customHeight="1" thickBot="1" x14ac:dyDescent="0.25">
      <c r="A87" s="295" t="s">
        <v>815</v>
      </c>
      <c r="B87" s="632" t="s">
        <v>1842</v>
      </c>
      <c r="C87" s="638" t="s">
        <v>1855</v>
      </c>
      <c r="D87" s="275">
        <v>9095</v>
      </c>
      <c r="E87" s="275">
        <v>9145</v>
      </c>
      <c r="F87" s="151">
        <f t="shared" si="28"/>
        <v>50</v>
      </c>
      <c r="G87" s="284" t="s">
        <v>1039</v>
      </c>
    </row>
    <row r="88" spans="1:10" ht="15" customHeight="1" thickBot="1" x14ac:dyDescent="0.25">
      <c r="A88" s="149" t="s">
        <v>816</v>
      </c>
      <c r="B88" s="621" t="s">
        <v>1239</v>
      </c>
      <c r="C88" s="639" t="s">
        <v>1856</v>
      </c>
      <c r="D88" s="22">
        <v>3150</v>
      </c>
      <c r="E88" s="22">
        <v>3160</v>
      </c>
      <c r="F88" s="151">
        <f t="shared" si="28"/>
        <v>10</v>
      </c>
      <c r="G88" s="459"/>
    </row>
    <row r="89" spans="1:10" ht="15" customHeight="1" thickBot="1" x14ac:dyDescent="0.25">
      <c r="A89" s="149" t="s">
        <v>1667</v>
      </c>
      <c r="B89" s="615" t="s">
        <v>1240</v>
      </c>
      <c r="C89" s="634" t="s">
        <v>1857</v>
      </c>
      <c r="D89" s="22">
        <v>43535</v>
      </c>
      <c r="E89" s="22">
        <v>44700</v>
      </c>
      <c r="F89" s="151">
        <f t="shared" ref="F89" si="30">E89-D89</f>
        <v>1165</v>
      </c>
      <c r="G89" s="459"/>
    </row>
    <row r="90" spans="1:10" ht="15" customHeight="1" thickBot="1" x14ac:dyDescent="0.25">
      <c r="A90" s="23" t="s">
        <v>817</v>
      </c>
      <c r="B90" s="621" t="s">
        <v>1241</v>
      </c>
      <c r="C90" s="603" t="s">
        <v>1858</v>
      </c>
      <c r="D90" s="275">
        <v>27740</v>
      </c>
      <c r="E90" s="275">
        <v>27790</v>
      </c>
      <c r="F90" s="151">
        <f t="shared" si="28"/>
        <v>50</v>
      </c>
      <c r="G90" s="522"/>
    </row>
    <row r="91" spans="1:10" ht="14.25" customHeight="1" thickBot="1" x14ac:dyDescent="0.25">
      <c r="A91" s="165" t="s">
        <v>818</v>
      </c>
      <c r="B91" s="615" t="s">
        <v>1242</v>
      </c>
      <c r="C91" s="640" t="s">
        <v>1859</v>
      </c>
      <c r="D91" s="151">
        <v>70180</v>
      </c>
      <c r="E91" s="151">
        <v>70845</v>
      </c>
      <c r="F91" s="151">
        <f t="shared" si="28"/>
        <v>665</v>
      </c>
    </row>
    <row r="92" spans="1:10" ht="15" customHeight="1" thickBot="1" x14ac:dyDescent="0.25">
      <c r="A92" s="23" t="s">
        <v>819</v>
      </c>
      <c r="B92" s="621" t="s">
        <v>1243</v>
      </c>
      <c r="C92" s="603" t="s">
        <v>1860</v>
      </c>
      <c r="D92" s="22">
        <v>41740</v>
      </c>
      <c r="E92" s="22">
        <v>42190</v>
      </c>
      <c r="F92" s="151">
        <f t="shared" si="28"/>
        <v>450</v>
      </c>
      <c r="G92" s="459"/>
    </row>
    <row r="93" spans="1:10" ht="15" customHeight="1" thickBot="1" x14ac:dyDescent="0.25">
      <c r="A93" s="149" t="s">
        <v>820</v>
      </c>
      <c r="B93" s="615" t="s">
        <v>1244</v>
      </c>
      <c r="C93" s="774" t="s">
        <v>2024</v>
      </c>
      <c r="D93" s="22">
        <v>130</v>
      </c>
      <c r="E93" s="22">
        <v>315</v>
      </c>
      <c r="F93" s="575">
        <f>E93-D93</f>
        <v>185</v>
      </c>
      <c r="G93" s="696"/>
    </row>
    <row r="94" spans="1:10" ht="15" customHeight="1" thickBot="1" x14ac:dyDescent="0.25">
      <c r="A94" s="23" t="s">
        <v>821</v>
      </c>
      <c r="B94" s="621" t="s">
        <v>1245</v>
      </c>
      <c r="C94" s="627" t="s">
        <v>1988</v>
      </c>
      <c r="D94" s="22">
        <v>3235</v>
      </c>
      <c r="E94" s="22">
        <v>3520</v>
      </c>
      <c r="F94" s="151">
        <f t="shared" si="28"/>
        <v>285</v>
      </c>
      <c r="G94" s="315"/>
    </row>
    <row r="95" spans="1:10" ht="15" customHeight="1" thickBot="1" x14ac:dyDescent="0.25">
      <c r="A95" s="149" t="s">
        <v>1372</v>
      </c>
      <c r="B95" s="615" t="s">
        <v>1246</v>
      </c>
      <c r="C95" s="634" t="s">
        <v>1861</v>
      </c>
      <c r="D95" s="22">
        <v>22270</v>
      </c>
      <c r="E95" s="22">
        <v>22700</v>
      </c>
      <c r="F95" s="151">
        <f t="shared" si="28"/>
        <v>430</v>
      </c>
      <c r="G95" s="211"/>
      <c r="H95" s="117"/>
      <c r="I95" s="117"/>
      <c r="J95" s="117"/>
    </row>
    <row r="96" spans="1:10" ht="15" customHeight="1" thickBot="1" x14ac:dyDescent="0.25">
      <c r="A96" s="149" t="s">
        <v>822</v>
      </c>
      <c r="B96" s="621" t="s">
        <v>1247</v>
      </c>
      <c r="C96" s="627" t="s">
        <v>1586</v>
      </c>
      <c r="D96" s="22">
        <v>9620</v>
      </c>
      <c r="E96" s="22">
        <v>9760</v>
      </c>
      <c r="F96" s="151">
        <f t="shared" ref="F96" si="31">E96-D96</f>
        <v>140</v>
      </c>
      <c r="G96" s="108"/>
    </row>
    <row r="97" spans="1:15" ht="15" customHeight="1" thickBot="1" x14ac:dyDescent="0.25">
      <c r="A97" s="149" t="s">
        <v>1594</v>
      </c>
      <c r="B97" s="615" t="s">
        <v>1248</v>
      </c>
      <c r="C97" s="641" t="s">
        <v>1463</v>
      </c>
      <c r="D97" s="22">
        <v>35740</v>
      </c>
      <c r="E97" s="22">
        <v>35960</v>
      </c>
      <c r="F97" s="151">
        <f t="shared" ref="F97" si="32">E97-D97</f>
        <v>220</v>
      </c>
      <c r="G97" s="32"/>
    </row>
    <row r="98" spans="1:15" ht="15" customHeight="1" thickBot="1" x14ac:dyDescent="0.25">
      <c r="A98" s="23" t="s">
        <v>823</v>
      </c>
      <c r="B98" s="621" t="s">
        <v>1249</v>
      </c>
      <c r="C98" s="603" t="s">
        <v>1862</v>
      </c>
      <c r="D98" s="22">
        <v>9025</v>
      </c>
      <c r="E98" s="22">
        <v>9085</v>
      </c>
      <c r="F98" s="151">
        <f t="shared" si="28"/>
        <v>60</v>
      </c>
      <c r="G98" s="495"/>
    </row>
    <row r="99" spans="1:15" ht="15" customHeight="1" thickBot="1" x14ac:dyDescent="0.25">
      <c r="A99" s="187" t="s">
        <v>824</v>
      </c>
      <c r="B99" s="615" t="s">
        <v>1250</v>
      </c>
      <c r="C99" s="642" t="s">
        <v>1863</v>
      </c>
      <c r="D99" s="275">
        <v>48570</v>
      </c>
      <c r="E99" s="275">
        <v>49370</v>
      </c>
      <c r="F99" s="151">
        <f>E99-D99</f>
        <v>800</v>
      </c>
      <c r="G99" s="827" t="s">
        <v>957</v>
      </c>
    </row>
    <row r="100" spans="1:15" ht="15" customHeight="1" thickBot="1" x14ac:dyDescent="0.25">
      <c r="A100" s="187" t="s">
        <v>825</v>
      </c>
      <c r="B100" s="621" t="s">
        <v>1251</v>
      </c>
      <c r="C100" s="608" t="s">
        <v>1864</v>
      </c>
      <c r="D100" s="275">
        <v>32055</v>
      </c>
      <c r="E100" s="275">
        <v>32250</v>
      </c>
      <c r="F100" s="151">
        <f t="shared" si="28"/>
        <v>195</v>
      </c>
      <c r="G100" s="828"/>
    </row>
    <row r="101" spans="1:15" ht="15" customHeight="1" thickBot="1" x14ac:dyDescent="0.25">
      <c r="A101" s="187" t="s">
        <v>826</v>
      </c>
      <c r="B101" s="615" t="s">
        <v>1252</v>
      </c>
      <c r="C101" s="635" t="s">
        <v>1865</v>
      </c>
      <c r="D101" s="275">
        <v>34305</v>
      </c>
      <c r="E101" s="275">
        <v>34850</v>
      </c>
      <c r="F101" s="151">
        <f t="shared" ref="F101" si="33">E101-D101</f>
        <v>545</v>
      </c>
      <c r="G101" s="828"/>
    </row>
    <row r="102" spans="1:15" ht="15" customHeight="1" thickBot="1" x14ac:dyDescent="0.25">
      <c r="A102" s="187" t="s">
        <v>827</v>
      </c>
      <c r="B102" s="621" t="s">
        <v>1253</v>
      </c>
      <c r="C102" s="603" t="s">
        <v>1866</v>
      </c>
      <c r="D102" s="275">
        <v>19060</v>
      </c>
      <c r="E102" s="275">
        <v>19365</v>
      </c>
      <c r="F102" s="151">
        <f t="shared" ref="F102" si="34">E102-D102</f>
        <v>305</v>
      </c>
      <c r="G102" s="829"/>
    </row>
    <row r="103" spans="1:15" ht="16.5" customHeight="1" thickBot="1" x14ac:dyDescent="0.25">
      <c r="A103" s="149" t="s">
        <v>828</v>
      </c>
      <c r="B103" s="632" t="s">
        <v>1843</v>
      </c>
      <c r="C103" s="643" t="s">
        <v>1867</v>
      </c>
      <c r="D103" s="22">
        <v>15750</v>
      </c>
      <c r="E103" s="22">
        <v>15920</v>
      </c>
      <c r="F103" s="151">
        <f t="shared" si="28"/>
        <v>170</v>
      </c>
      <c r="G103" s="343"/>
    </row>
    <row r="104" spans="1:15" ht="15" customHeight="1" thickBot="1" x14ac:dyDescent="0.25">
      <c r="A104" s="23" t="s">
        <v>829</v>
      </c>
      <c r="B104" s="621" t="s">
        <v>1254</v>
      </c>
      <c r="C104" s="603" t="s">
        <v>1868</v>
      </c>
      <c r="D104" s="151">
        <v>24540</v>
      </c>
      <c r="E104" s="151">
        <v>24630</v>
      </c>
      <c r="F104" s="151">
        <f t="shared" ref="F104:F126" si="35">E104-D104</f>
        <v>90</v>
      </c>
    </row>
    <row r="105" spans="1:15" ht="15" customHeight="1" thickBot="1" x14ac:dyDescent="0.25">
      <c r="A105" s="23" t="s">
        <v>830</v>
      </c>
      <c r="B105" s="615" t="s">
        <v>1255</v>
      </c>
      <c r="C105" s="641" t="s">
        <v>1664</v>
      </c>
      <c r="D105" s="151">
        <v>5080</v>
      </c>
      <c r="E105" s="151">
        <v>5260</v>
      </c>
      <c r="F105" s="151">
        <f t="shared" ref="F105" si="36">E105-D105</f>
        <v>180</v>
      </c>
      <c r="G105" s="126"/>
    </row>
    <row r="106" spans="1:15" ht="15" customHeight="1" thickBot="1" x14ac:dyDescent="0.25">
      <c r="A106" s="141" t="s">
        <v>831</v>
      </c>
      <c r="B106" s="621" t="s">
        <v>1256</v>
      </c>
      <c r="C106" s="644" t="s">
        <v>1606</v>
      </c>
      <c r="D106" s="28">
        <v>10215</v>
      </c>
      <c r="E106" s="28">
        <v>10405</v>
      </c>
      <c r="F106" s="151">
        <f t="shared" ref="F106" si="37">E106-D106</f>
        <v>190</v>
      </c>
    </row>
    <row r="107" spans="1:15" ht="15" customHeight="1" thickBot="1" x14ac:dyDescent="0.25">
      <c r="A107" s="141" t="s">
        <v>832</v>
      </c>
      <c r="B107" s="615" t="s">
        <v>1257</v>
      </c>
      <c r="C107" s="646" t="s">
        <v>1587</v>
      </c>
      <c r="D107" s="28">
        <v>5480</v>
      </c>
      <c r="E107" s="28">
        <v>5480</v>
      </c>
      <c r="F107" s="575">
        <f t="shared" ref="F107" si="38">E107-D107</f>
        <v>0</v>
      </c>
      <c r="G107" s="569" t="s">
        <v>1579</v>
      </c>
    </row>
    <row r="108" spans="1:15" ht="15.75" customHeight="1" thickBot="1" x14ac:dyDescent="0.25">
      <c r="A108" s="188" t="s">
        <v>833</v>
      </c>
      <c r="B108" s="645" t="s">
        <v>1844</v>
      </c>
      <c r="C108" s="593" t="s">
        <v>1869</v>
      </c>
      <c r="D108" s="669">
        <v>99535</v>
      </c>
      <c r="E108" s="669">
        <v>99830</v>
      </c>
      <c r="F108" s="575">
        <f t="shared" si="35"/>
        <v>295</v>
      </c>
      <c r="G108" s="656" t="s">
        <v>957</v>
      </c>
    </row>
    <row r="109" spans="1:15" ht="15" customHeight="1" thickBot="1" x14ac:dyDescent="0.25">
      <c r="A109" s="187" t="s">
        <v>834</v>
      </c>
      <c r="B109" s="615" t="s">
        <v>1258</v>
      </c>
      <c r="C109" s="643" t="s">
        <v>1870</v>
      </c>
      <c r="D109" s="688">
        <v>35370</v>
      </c>
      <c r="E109" s="688">
        <v>35400</v>
      </c>
      <c r="F109" s="575">
        <f t="shared" si="35"/>
        <v>30</v>
      </c>
      <c r="G109" s="709"/>
    </row>
    <row r="110" spans="1:15" ht="16.5" customHeight="1" thickBot="1" x14ac:dyDescent="0.25">
      <c r="A110" s="188" t="s">
        <v>835</v>
      </c>
      <c r="B110" s="621" t="s">
        <v>1259</v>
      </c>
      <c r="C110" s="595" t="s">
        <v>1670</v>
      </c>
      <c r="D110" s="688">
        <v>17115</v>
      </c>
      <c r="E110" s="688">
        <v>17625</v>
      </c>
      <c r="F110" s="151">
        <f t="shared" ref="F110" si="39">E110-D110</f>
        <v>510</v>
      </c>
      <c r="G110" s="582" t="s">
        <v>1669</v>
      </c>
    </row>
    <row r="111" spans="1:15" ht="15" customHeight="1" thickBot="1" x14ac:dyDescent="0.25">
      <c r="A111" s="187" t="s">
        <v>836</v>
      </c>
      <c r="B111" s="632" t="s">
        <v>1845</v>
      </c>
      <c r="C111" s="640" t="s">
        <v>1871</v>
      </c>
      <c r="D111" s="575">
        <v>30450</v>
      </c>
      <c r="E111" s="575">
        <v>31110</v>
      </c>
      <c r="F111" s="151">
        <f>E111-D111</f>
        <v>660</v>
      </c>
      <c r="G111" s="583"/>
    </row>
    <row r="112" spans="1:15" ht="15" customHeight="1" thickBot="1" x14ac:dyDescent="0.25">
      <c r="A112" s="160" t="s">
        <v>1655</v>
      </c>
      <c r="B112" s="621" t="s">
        <v>1644</v>
      </c>
      <c r="C112" s="595" t="s">
        <v>1643</v>
      </c>
      <c r="D112" s="22">
        <v>6460</v>
      </c>
      <c r="E112" s="22">
        <v>6490</v>
      </c>
      <c r="F112" s="151">
        <f>E112-D112</f>
        <v>30</v>
      </c>
      <c r="G112" s="182" t="s">
        <v>837</v>
      </c>
      <c r="O112" s="495"/>
    </row>
    <row r="113" spans="1:7" ht="15" customHeight="1" thickBot="1" x14ac:dyDescent="0.25">
      <c r="A113" s="160" t="s">
        <v>838</v>
      </c>
      <c r="B113" s="615" t="s">
        <v>1261</v>
      </c>
      <c r="C113" s="640" t="s">
        <v>1872</v>
      </c>
      <c r="D113" s="22">
        <v>20020</v>
      </c>
      <c r="E113" s="22">
        <v>20045</v>
      </c>
      <c r="F113" s="151">
        <f>E113-D113</f>
        <v>25</v>
      </c>
    </row>
    <row r="114" spans="1:7" ht="15" customHeight="1" thickBot="1" x14ac:dyDescent="0.25">
      <c r="A114" s="160" t="s">
        <v>1595</v>
      </c>
      <c r="B114" s="645" t="s">
        <v>1846</v>
      </c>
      <c r="C114" s="593" t="s">
        <v>1588</v>
      </c>
      <c r="D114" s="151">
        <v>13280</v>
      </c>
      <c r="E114" s="151">
        <v>13445</v>
      </c>
      <c r="F114" s="151">
        <f t="shared" ref="F114" si="40">E114-D114</f>
        <v>165</v>
      </c>
    </row>
    <row r="115" spans="1:7" ht="15" customHeight="1" thickBot="1" x14ac:dyDescent="0.25">
      <c r="A115" s="149" t="s">
        <v>839</v>
      </c>
      <c r="B115" s="615" t="s">
        <v>1262</v>
      </c>
      <c r="C115" s="640" t="s">
        <v>1873</v>
      </c>
      <c r="D115" s="151">
        <v>48675</v>
      </c>
      <c r="E115" s="151">
        <v>48880</v>
      </c>
      <c r="F115" s="151">
        <f t="shared" ref="F115" si="41">E115-D115</f>
        <v>205</v>
      </c>
    </row>
    <row r="116" spans="1:7" ht="15" customHeight="1" thickBot="1" x14ac:dyDescent="0.25">
      <c r="A116" s="141" t="s">
        <v>840</v>
      </c>
      <c r="B116" s="621" t="s">
        <v>1263</v>
      </c>
      <c r="C116" s="644" t="s">
        <v>1874</v>
      </c>
      <c r="D116" s="21">
        <v>37765</v>
      </c>
      <c r="E116" s="21">
        <v>38130</v>
      </c>
      <c r="F116" s="151">
        <f t="shared" si="35"/>
        <v>365</v>
      </c>
    </row>
    <row r="117" spans="1:7" ht="15" customHeight="1" thickBot="1" x14ac:dyDescent="0.25">
      <c r="A117" s="141" t="s">
        <v>841</v>
      </c>
      <c r="B117" s="615" t="s">
        <v>1580</v>
      </c>
      <c r="C117" s="646" t="s">
        <v>1875</v>
      </c>
      <c r="D117" s="28">
        <v>98185</v>
      </c>
      <c r="E117" s="28">
        <v>98495</v>
      </c>
      <c r="F117" s="151">
        <f t="shared" si="35"/>
        <v>310</v>
      </c>
      <c r="G117" s="522"/>
    </row>
    <row r="118" spans="1:7" ht="15" customHeight="1" thickBot="1" x14ac:dyDescent="0.25">
      <c r="A118" s="169" t="s">
        <v>842</v>
      </c>
      <c r="B118" s="621" t="s">
        <v>1368</v>
      </c>
      <c r="C118" s="595" t="s">
        <v>1876</v>
      </c>
      <c r="D118" s="151">
        <v>43310</v>
      </c>
      <c r="E118" s="151">
        <v>44150</v>
      </c>
      <c r="F118" s="151">
        <f t="shared" si="35"/>
        <v>840</v>
      </c>
      <c r="G118" s="297"/>
    </row>
    <row r="119" spans="1:7" ht="15" customHeight="1" thickBot="1" x14ac:dyDescent="0.25">
      <c r="A119" s="23" t="s">
        <v>843</v>
      </c>
      <c r="B119" s="615" t="s">
        <v>1264</v>
      </c>
      <c r="C119" s="700" t="s">
        <v>1973</v>
      </c>
      <c r="D119" s="151">
        <v>3410</v>
      </c>
      <c r="E119" s="151">
        <v>3760</v>
      </c>
      <c r="F119" s="151">
        <f t="shared" ref="F119" si="42">E119-D119</f>
        <v>350</v>
      </c>
      <c r="G119" s="126"/>
    </row>
    <row r="120" spans="1:7" ht="15" customHeight="1" thickBot="1" x14ac:dyDescent="0.25">
      <c r="A120" s="23" t="s">
        <v>844</v>
      </c>
      <c r="B120" s="647" t="s">
        <v>1877</v>
      </c>
      <c r="C120" s="650" t="s">
        <v>1889</v>
      </c>
      <c r="D120" s="151">
        <v>88570</v>
      </c>
      <c r="E120" s="151">
        <v>88845</v>
      </c>
      <c r="F120" s="151">
        <f t="shared" si="35"/>
        <v>275</v>
      </c>
      <c r="G120" t="s">
        <v>492</v>
      </c>
    </row>
    <row r="121" spans="1:7" s="8" customFormat="1" ht="13.5" customHeight="1" thickBot="1" x14ac:dyDescent="0.25">
      <c r="A121" s="160" t="s">
        <v>845</v>
      </c>
      <c r="B121" s="631" t="s">
        <v>1878</v>
      </c>
      <c r="C121" s="593" t="s">
        <v>1890</v>
      </c>
      <c r="D121" s="275"/>
      <c r="E121" s="275"/>
      <c r="F121" s="563">
        <v>207</v>
      </c>
      <c r="G121" s="775">
        <v>84885</v>
      </c>
    </row>
    <row r="122" spans="1:7" ht="15" customHeight="1" thickBot="1" x14ac:dyDescent="0.25">
      <c r="A122" s="23" t="s">
        <v>846</v>
      </c>
      <c r="B122" s="647" t="s">
        <v>1265</v>
      </c>
      <c r="C122" s="643" t="s">
        <v>1891</v>
      </c>
      <c r="D122" s="151">
        <v>16360</v>
      </c>
      <c r="E122" s="151">
        <v>16445</v>
      </c>
      <c r="F122" s="151">
        <f t="shared" si="35"/>
        <v>85</v>
      </c>
      <c r="G122" s="348"/>
    </row>
    <row r="123" spans="1:7" ht="12.75" customHeight="1" thickBot="1" x14ac:dyDescent="0.25">
      <c r="A123" s="23" t="s">
        <v>847</v>
      </c>
      <c r="B123" s="631" t="s">
        <v>1266</v>
      </c>
      <c r="C123" s="595" t="s">
        <v>1892</v>
      </c>
      <c r="D123" s="151">
        <v>5655</v>
      </c>
      <c r="E123" s="151">
        <v>5730</v>
      </c>
      <c r="F123" s="151">
        <f t="shared" ref="F123" si="43">E123-D123</f>
        <v>75</v>
      </c>
    </row>
    <row r="124" spans="1:7" ht="15" customHeight="1" thickBot="1" x14ac:dyDescent="0.25">
      <c r="A124" s="23" t="s">
        <v>848</v>
      </c>
      <c r="B124" s="647" t="s">
        <v>1267</v>
      </c>
      <c r="C124" s="640" t="s">
        <v>1603</v>
      </c>
      <c r="D124" s="151">
        <v>9385</v>
      </c>
      <c r="E124" s="151">
        <v>9525</v>
      </c>
      <c r="F124" s="151">
        <f t="shared" ref="F124" si="44">E124-D124</f>
        <v>140</v>
      </c>
    </row>
    <row r="125" spans="1:7" ht="12.75" customHeight="1" thickBot="1" x14ac:dyDescent="0.25">
      <c r="A125" s="14" t="s">
        <v>849</v>
      </c>
      <c r="B125" s="631" t="s">
        <v>1268</v>
      </c>
      <c r="C125" s="593" t="s">
        <v>1893</v>
      </c>
      <c r="D125" s="151">
        <v>11080</v>
      </c>
      <c r="E125" s="151">
        <v>11255</v>
      </c>
      <c r="F125" s="151">
        <f t="shared" si="35"/>
        <v>175</v>
      </c>
    </row>
    <row r="126" spans="1:7" ht="15" customHeight="1" thickBot="1" x14ac:dyDescent="0.25">
      <c r="A126" s="23" t="s">
        <v>850</v>
      </c>
      <c r="B126" s="647" t="s">
        <v>1269</v>
      </c>
      <c r="C126" s="642" t="s">
        <v>1590</v>
      </c>
      <c r="D126" s="151">
        <v>33130</v>
      </c>
      <c r="E126" s="151">
        <v>33375</v>
      </c>
      <c r="F126" s="151">
        <f t="shared" si="35"/>
        <v>245</v>
      </c>
    </row>
    <row r="127" spans="1:7" ht="15" customHeight="1" thickBot="1" x14ac:dyDescent="0.25">
      <c r="A127" s="141" t="s">
        <v>851</v>
      </c>
      <c r="B127" s="631" t="s">
        <v>1270</v>
      </c>
      <c r="C127" s="644" t="s">
        <v>1894</v>
      </c>
      <c r="D127" s="21">
        <v>65210</v>
      </c>
      <c r="E127" s="21">
        <v>66025</v>
      </c>
      <c r="F127" s="151">
        <f>E127-D127</f>
        <v>815</v>
      </c>
    </row>
    <row r="128" spans="1:7" ht="15" customHeight="1" thickBot="1" x14ac:dyDescent="0.25">
      <c r="A128" s="141" t="s">
        <v>852</v>
      </c>
      <c r="B128" s="647" t="s">
        <v>1271</v>
      </c>
      <c r="C128" s="646" t="s">
        <v>1668</v>
      </c>
      <c r="D128" s="21">
        <v>12345</v>
      </c>
      <c r="E128" s="21">
        <v>12700</v>
      </c>
      <c r="F128" s="151">
        <f>E128-D128</f>
        <v>355</v>
      </c>
      <c r="G128" s="581"/>
    </row>
    <row r="129" spans="1:16" ht="12.75" customHeight="1" thickBot="1" x14ac:dyDescent="0.25">
      <c r="A129" s="23" t="s">
        <v>853</v>
      </c>
      <c r="B129" s="631" t="s">
        <v>1272</v>
      </c>
      <c r="C129" s="593" t="s">
        <v>1895</v>
      </c>
      <c r="D129" s="151">
        <v>16835</v>
      </c>
      <c r="E129" s="151">
        <v>16980</v>
      </c>
      <c r="F129" s="151">
        <f t="shared" ref="F129:F157" si="45">E129-D129</f>
        <v>145</v>
      </c>
    </row>
    <row r="130" spans="1:16" ht="15" customHeight="1" thickBot="1" x14ac:dyDescent="0.25">
      <c r="A130" s="23" t="s">
        <v>854</v>
      </c>
      <c r="B130" s="649" t="s">
        <v>1626</v>
      </c>
      <c r="C130" s="643" t="s">
        <v>1629</v>
      </c>
      <c r="D130" s="151">
        <v>12540</v>
      </c>
      <c r="E130" s="151">
        <v>12540</v>
      </c>
      <c r="F130" s="151">
        <f t="shared" ref="F130" si="46">E130-D130</f>
        <v>0</v>
      </c>
      <c r="G130" s="126"/>
    </row>
    <row r="131" spans="1:16" ht="15" customHeight="1" thickBot="1" x14ac:dyDescent="0.25">
      <c r="A131" s="160" t="s">
        <v>855</v>
      </c>
      <c r="B131" s="631" t="s">
        <v>1273</v>
      </c>
      <c r="C131" s="595" t="s">
        <v>1896</v>
      </c>
      <c r="D131" s="151">
        <v>8920</v>
      </c>
      <c r="E131" s="151">
        <v>8965</v>
      </c>
      <c r="F131" s="151">
        <f t="shared" si="45"/>
        <v>45</v>
      </c>
      <c r="G131" s="522"/>
    </row>
    <row r="132" spans="1:16" ht="15" customHeight="1" thickBot="1" x14ac:dyDescent="0.25">
      <c r="A132" s="160" t="s">
        <v>856</v>
      </c>
      <c r="B132" s="647" t="s">
        <v>1274</v>
      </c>
      <c r="C132" s="640" t="s">
        <v>1589</v>
      </c>
      <c r="D132" s="151">
        <v>10255</v>
      </c>
      <c r="E132" s="151">
        <v>10330</v>
      </c>
      <c r="F132" s="151">
        <f t="shared" ref="F132" si="47">E132-D132</f>
        <v>75</v>
      </c>
    </row>
    <row r="133" spans="1:16" ht="15" customHeight="1" thickBot="1" x14ac:dyDescent="0.25">
      <c r="A133" s="160" t="s">
        <v>857</v>
      </c>
      <c r="B133" s="631" t="s">
        <v>1275</v>
      </c>
      <c r="C133" s="595" t="s">
        <v>1897</v>
      </c>
      <c r="D133" s="151">
        <v>19800</v>
      </c>
      <c r="E133" s="151">
        <v>19930</v>
      </c>
      <c r="F133" s="151">
        <f t="shared" si="45"/>
        <v>130</v>
      </c>
    </row>
    <row r="134" spans="1:16" ht="15" customHeight="1" thickBot="1" x14ac:dyDescent="0.25">
      <c r="A134" s="160" t="s">
        <v>858</v>
      </c>
      <c r="B134" s="647" t="s">
        <v>1276</v>
      </c>
      <c r="C134" s="640" t="s">
        <v>1898</v>
      </c>
      <c r="D134" s="151">
        <v>19635</v>
      </c>
      <c r="E134" s="151">
        <v>19850</v>
      </c>
      <c r="F134" s="151">
        <f t="shared" si="45"/>
        <v>215</v>
      </c>
    </row>
    <row r="135" spans="1:16" ht="15" customHeight="1" thickBot="1" x14ac:dyDescent="0.25">
      <c r="A135" s="26" t="s">
        <v>859</v>
      </c>
      <c r="B135" s="631" t="s">
        <v>1277</v>
      </c>
      <c r="C135" s="608" t="s">
        <v>998</v>
      </c>
      <c r="D135" s="22">
        <v>32120</v>
      </c>
      <c r="E135" s="22">
        <v>32890</v>
      </c>
      <c r="F135" s="151">
        <f t="shared" si="45"/>
        <v>770</v>
      </c>
      <c r="G135" s="143" t="s">
        <v>995</v>
      </c>
    </row>
    <row r="136" spans="1:16" ht="14.25" customHeight="1" thickBot="1" x14ac:dyDescent="0.25">
      <c r="A136" s="149" t="s">
        <v>860</v>
      </c>
      <c r="B136" s="647" t="s">
        <v>1278</v>
      </c>
      <c r="C136" s="640" t="s">
        <v>1899</v>
      </c>
      <c r="D136" s="22">
        <v>60645</v>
      </c>
      <c r="E136" s="22">
        <v>60885</v>
      </c>
      <c r="F136" s="22">
        <f t="shared" si="45"/>
        <v>240</v>
      </c>
    </row>
    <row r="137" spans="1:16" ht="15" customHeight="1" thickBot="1" x14ac:dyDescent="0.25">
      <c r="A137" s="141" t="s">
        <v>861</v>
      </c>
      <c r="B137" s="631" t="s">
        <v>1279</v>
      </c>
      <c r="C137" s="644" t="s">
        <v>1900</v>
      </c>
      <c r="D137" s="22">
        <v>30545</v>
      </c>
      <c r="E137" s="22">
        <v>30730</v>
      </c>
      <c r="F137" s="151">
        <f t="shared" si="45"/>
        <v>185</v>
      </c>
      <c r="G137" s="315"/>
    </row>
    <row r="138" spans="1:16" ht="15" customHeight="1" thickBot="1" x14ac:dyDescent="0.25">
      <c r="A138" s="141" t="s">
        <v>862</v>
      </c>
      <c r="B138" s="647" t="s">
        <v>1280</v>
      </c>
      <c r="C138" s="646" t="s">
        <v>1901</v>
      </c>
      <c r="D138" s="28">
        <v>30655</v>
      </c>
      <c r="E138" s="28">
        <v>30960</v>
      </c>
      <c r="F138" s="151">
        <f t="shared" si="45"/>
        <v>305</v>
      </c>
    </row>
    <row r="139" spans="1:16" ht="15" customHeight="1" thickBot="1" x14ac:dyDescent="0.25">
      <c r="A139" s="169" t="s">
        <v>863</v>
      </c>
      <c r="B139" s="631" t="s">
        <v>1281</v>
      </c>
      <c r="C139" s="595" t="s">
        <v>864</v>
      </c>
      <c r="D139" s="151">
        <v>41755</v>
      </c>
      <c r="E139" s="151">
        <v>41945</v>
      </c>
      <c r="F139" s="151">
        <f t="shared" si="45"/>
        <v>190</v>
      </c>
      <c r="G139" s="182" t="s">
        <v>865</v>
      </c>
    </row>
    <row r="140" spans="1:16" ht="15" customHeight="1" thickBot="1" x14ac:dyDescent="0.25">
      <c r="A140" s="23" t="s">
        <v>866</v>
      </c>
      <c r="B140" s="647" t="s">
        <v>1392</v>
      </c>
      <c r="C140" s="643" t="s">
        <v>867</v>
      </c>
      <c r="D140" s="20">
        <v>20240</v>
      </c>
      <c r="E140" s="20">
        <v>20385</v>
      </c>
      <c r="F140" s="151">
        <f t="shared" si="45"/>
        <v>145</v>
      </c>
      <c r="G140" s="113"/>
      <c r="P140" s="769"/>
    </row>
    <row r="141" spans="1:16" ht="15" customHeight="1" thickBot="1" x14ac:dyDescent="0.25">
      <c r="A141" s="23" t="s">
        <v>868</v>
      </c>
      <c r="B141" s="631" t="s">
        <v>1879</v>
      </c>
      <c r="C141" s="595" t="s">
        <v>1599</v>
      </c>
      <c r="D141" s="151">
        <v>9825</v>
      </c>
      <c r="E141" s="151">
        <v>9835</v>
      </c>
      <c r="F141" s="151">
        <f t="shared" ref="F141" si="48">E141-D141</f>
        <v>10</v>
      </c>
    </row>
    <row r="142" spans="1:16" ht="15" customHeight="1" thickBot="1" x14ac:dyDescent="0.25">
      <c r="A142" s="23" t="s">
        <v>869</v>
      </c>
      <c r="B142" s="647" t="s">
        <v>1282</v>
      </c>
      <c r="C142" s="640" t="s">
        <v>1902</v>
      </c>
      <c r="D142" s="151">
        <v>29175</v>
      </c>
      <c r="E142" s="151">
        <v>29515</v>
      </c>
      <c r="F142" s="151">
        <f t="shared" si="45"/>
        <v>340</v>
      </c>
    </row>
    <row r="143" spans="1:16" ht="15" customHeight="1" thickBot="1" x14ac:dyDescent="0.25">
      <c r="A143" s="23" t="s">
        <v>870</v>
      </c>
      <c r="B143" s="631" t="s">
        <v>1283</v>
      </c>
      <c r="C143" s="595" t="s">
        <v>871</v>
      </c>
      <c r="D143" s="151">
        <v>42500</v>
      </c>
      <c r="E143" s="151">
        <v>42660</v>
      </c>
      <c r="F143" s="151">
        <f t="shared" si="45"/>
        <v>160</v>
      </c>
    </row>
    <row r="144" spans="1:16" ht="15" customHeight="1" thickBot="1" x14ac:dyDescent="0.25">
      <c r="A144" s="187" t="s">
        <v>872</v>
      </c>
      <c r="B144" s="647" t="s">
        <v>1284</v>
      </c>
      <c r="C144" s="640" t="s">
        <v>1903</v>
      </c>
      <c r="D144" s="22">
        <v>60415</v>
      </c>
      <c r="E144" s="22">
        <v>61020</v>
      </c>
      <c r="F144" s="151">
        <f>E144-D144</f>
        <v>605</v>
      </c>
      <c r="G144" s="827" t="s">
        <v>957</v>
      </c>
    </row>
    <row r="145" spans="1:8" ht="15" customHeight="1" thickBot="1" x14ac:dyDescent="0.25">
      <c r="A145" s="188" t="s">
        <v>873</v>
      </c>
      <c r="B145" s="631" t="s">
        <v>1581</v>
      </c>
      <c r="C145" s="593" t="s">
        <v>1904</v>
      </c>
      <c r="D145" s="22">
        <v>11995</v>
      </c>
      <c r="E145" s="22">
        <v>12190</v>
      </c>
      <c r="F145" s="151">
        <f>E145-D145</f>
        <v>195</v>
      </c>
      <c r="G145" s="828"/>
    </row>
    <row r="146" spans="1:8" ht="15" customHeight="1" thickBot="1" x14ac:dyDescent="0.25">
      <c r="A146" s="189" t="s">
        <v>874</v>
      </c>
      <c r="B146" s="647" t="s">
        <v>1285</v>
      </c>
      <c r="C146" s="640" t="s">
        <v>1461</v>
      </c>
      <c r="D146" s="22">
        <v>14055</v>
      </c>
      <c r="E146" s="22">
        <v>14320</v>
      </c>
      <c r="F146" s="151">
        <f>E146-D146</f>
        <v>265</v>
      </c>
      <c r="G146" s="828"/>
    </row>
    <row r="147" spans="1:8" ht="15" customHeight="1" thickBot="1" x14ac:dyDescent="0.25">
      <c r="A147" s="187" t="s">
        <v>875</v>
      </c>
      <c r="B147" s="631" t="s">
        <v>1286</v>
      </c>
      <c r="C147" s="593" t="s">
        <v>1905</v>
      </c>
      <c r="D147" s="151">
        <v>32130</v>
      </c>
      <c r="E147" s="151">
        <v>32450</v>
      </c>
      <c r="F147" s="151">
        <f>E147-D147</f>
        <v>320</v>
      </c>
      <c r="G147" s="829"/>
    </row>
    <row r="148" spans="1:8" ht="15" customHeight="1" thickBot="1" x14ac:dyDescent="0.25">
      <c r="A148" s="141" t="s">
        <v>876</v>
      </c>
      <c r="B148" s="647" t="s">
        <v>1880</v>
      </c>
      <c r="C148" s="651" t="s">
        <v>1906</v>
      </c>
      <c r="D148" s="21">
        <v>14760</v>
      </c>
      <c r="E148" s="21">
        <v>15250</v>
      </c>
      <c r="F148" s="151">
        <f>E148-D148</f>
        <v>490</v>
      </c>
      <c r="G148" s="182" t="s">
        <v>877</v>
      </c>
    </row>
    <row r="149" spans="1:8" ht="15" customHeight="1" thickBot="1" x14ac:dyDescent="0.25">
      <c r="A149" s="141" t="s">
        <v>878</v>
      </c>
      <c r="B149" s="631" t="s">
        <v>1288</v>
      </c>
      <c r="C149" s="627" t="s">
        <v>1907</v>
      </c>
      <c r="D149" s="669">
        <v>41070</v>
      </c>
      <c r="E149" s="669">
        <v>41155</v>
      </c>
      <c r="F149" s="151">
        <f t="shared" si="45"/>
        <v>85</v>
      </c>
    </row>
    <row r="150" spans="1:8" ht="15" customHeight="1" thickBot="1" x14ac:dyDescent="0.25">
      <c r="A150" s="23" t="s">
        <v>879</v>
      </c>
      <c r="B150" s="647" t="s">
        <v>1289</v>
      </c>
      <c r="C150" s="646" t="s">
        <v>1908</v>
      </c>
      <c r="D150" s="669">
        <v>39710</v>
      </c>
      <c r="E150" s="669">
        <v>39730</v>
      </c>
      <c r="F150" s="575">
        <f t="shared" ref="F150" si="49">E150-D150</f>
        <v>20</v>
      </c>
      <c r="G150" s="495"/>
    </row>
    <row r="151" spans="1:8" ht="15" customHeight="1" thickBot="1" x14ac:dyDescent="0.25">
      <c r="A151" s="23" t="s">
        <v>880</v>
      </c>
      <c r="B151" s="631" t="s">
        <v>1290</v>
      </c>
      <c r="C151" s="593" t="s">
        <v>973</v>
      </c>
      <c r="D151" s="575">
        <v>46780</v>
      </c>
      <c r="E151" s="575">
        <v>47345</v>
      </c>
      <c r="F151" s="151">
        <f t="shared" si="45"/>
        <v>565</v>
      </c>
      <c r="G151" s="191" t="s">
        <v>967</v>
      </c>
    </row>
    <row r="152" spans="1:8" ht="15" customHeight="1" thickBot="1" x14ac:dyDescent="0.25">
      <c r="A152" s="160" t="s">
        <v>881</v>
      </c>
      <c r="B152" s="647" t="s">
        <v>1291</v>
      </c>
      <c r="C152" s="643" t="s">
        <v>1909</v>
      </c>
      <c r="D152" s="151">
        <v>24460</v>
      </c>
      <c r="E152" s="151">
        <v>24500</v>
      </c>
      <c r="F152" s="151">
        <f t="shared" si="45"/>
        <v>40</v>
      </c>
    </row>
    <row r="153" spans="1:8" ht="15" customHeight="1" thickBot="1" x14ac:dyDescent="0.25">
      <c r="A153" s="187" t="s">
        <v>882</v>
      </c>
      <c r="B153" s="631" t="s">
        <v>1292</v>
      </c>
      <c r="C153" s="593" t="s">
        <v>1910</v>
      </c>
      <c r="D153" s="575">
        <v>1405</v>
      </c>
      <c r="E153" s="575">
        <v>1405</v>
      </c>
      <c r="F153" s="151">
        <f t="shared" si="45"/>
        <v>0</v>
      </c>
      <c r="G153" s="495" t="s">
        <v>1579</v>
      </c>
      <c r="H153" s="830" t="s">
        <v>974</v>
      </c>
    </row>
    <row r="154" spans="1:8" ht="15" customHeight="1" thickBot="1" x14ac:dyDescent="0.25">
      <c r="A154" s="187" t="s">
        <v>883</v>
      </c>
      <c r="B154" s="647" t="s">
        <v>1293</v>
      </c>
      <c r="C154" s="640" t="s">
        <v>972</v>
      </c>
      <c r="D154" s="151">
        <v>29845</v>
      </c>
      <c r="E154" s="151">
        <v>30030</v>
      </c>
      <c r="F154" s="151">
        <f t="shared" si="45"/>
        <v>185</v>
      </c>
      <c r="G154" s="192" t="s">
        <v>970</v>
      </c>
      <c r="H154" s="831"/>
    </row>
    <row r="155" spans="1:8" ht="15" customHeight="1" thickBot="1" x14ac:dyDescent="0.25">
      <c r="A155" s="188" t="s">
        <v>884</v>
      </c>
      <c r="B155" s="631" t="s">
        <v>1881</v>
      </c>
      <c r="C155" s="593" t="s">
        <v>1911</v>
      </c>
      <c r="D155" s="22">
        <v>80655</v>
      </c>
      <c r="E155" s="22">
        <v>81490</v>
      </c>
      <c r="F155" s="151">
        <f t="shared" si="45"/>
        <v>835</v>
      </c>
      <c r="H155" s="831"/>
    </row>
    <row r="156" spans="1:8" ht="15" customHeight="1" thickBot="1" x14ac:dyDescent="0.25">
      <c r="A156" s="189" t="s">
        <v>885</v>
      </c>
      <c r="B156" s="647" t="s">
        <v>1882</v>
      </c>
      <c r="C156" s="640" t="s">
        <v>1370</v>
      </c>
      <c r="D156" s="151">
        <v>26795</v>
      </c>
      <c r="E156" s="151">
        <v>27080</v>
      </c>
      <c r="F156" s="151">
        <f t="shared" si="45"/>
        <v>285</v>
      </c>
      <c r="G156" s="326" t="s">
        <v>1000</v>
      </c>
      <c r="H156" s="831"/>
    </row>
    <row r="157" spans="1:8" ht="15" customHeight="1" thickBot="1" x14ac:dyDescent="0.25">
      <c r="A157" s="149" t="s">
        <v>886</v>
      </c>
      <c r="B157" s="647" t="s">
        <v>1294</v>
      </c>
      <c r="C157" s="593" t="s">
        <v>1027</v>
      </c>
      <c r="D157" s="151">
        <v>38350</v>
      </c>
      <c r="E157" s="151">
        <v>38590</v>
      </c>
      <c r="F157" s="151">
        <f t="shared" si="45"/>
        <v>240</v>
      </c>
      <c r="G157" s="182" t="s">
        <v>1026</v>
      </c>
    </row>
    <row r="158" spans="1:8" ht="15" customHeight="1" thickBot="1" x14ac:dyDescent="0.25">
      <c r="A158" s="141" t="s">
        <v>887</v>
      </c>
      <c r="B158" s="648" t="s">
        <v>1295</v>
      </c>
      <c r="C158" s="652" t="s">
        <v>1682</v>
      </c>
      <c r="D158" s="25">
        <v>6355</v>
      </c>
      <c r="E158" s="25">
        <v>6575</v>
      </c>
      <c r="F158" s="151">
        <f>E158-D158</f>
        <v>220</v>
      </c>
    </row>
    <row r="159" spans="1:8" ht="15" customHeight="1" thickBot="1" x14ac:dyDescent="0.25">
      <c r="A159" s="141" t="s">
        <v>1661</v>
      </c>
      <c r="B159" s="647" t="s">
        <v>1296</v>
      </c>
      <c r="C159" s="627" t="s">
        <v>1912</v>
      </c>
      <c r="D159" s="25">
        <v>8455</v>
      </c>
      <c r="E159" s="25">
        <v>8535</v>
      </c>
      <c r="F159" s="151">
        <f>E159-D159</f>
        <v>80</v>
      </c>
    </row>
    <row r="160" spans="1:8" ht="15" customHeight="1" thickBot="1" x14ac:dyDescent="0.25">
      <c r="A160" s="169" t="s">
        <v>888</v>
      </c>
      <c r="B160" s="648" t="s">
        <v>1297</v>
      </c>
      <c r="C160" s="596" t="s">
        <v>1658</v>
      </c>
      <c r="D160" s="20">
        <v>16800</v>
      </c>
      <c r="E160" s="20">
        <v>17235</v>
      </c>
      <c r="F160" s="151">
        <f t="shared" ref="F160" si="50">E160-D160</f>
        <v>435</v>
      </c>
      <c r="G160" s="495"/>
    </row>
    <row r="161" spans="1:15" ht="15" customHeight="1" thickBot="1" x14ac:dyDescent="0.25">
      <c r="A161" s="23" t="s">
        <v>889</v>
      </c>
      <c r="B161" s="647" t="s">
        <v>1297</v>
      </c>
      <c r="C161" s="595" t="s">
        <v>890</v>
      </c>
      <c r="D161" s="20">
        <v>92670</v>
      </c>
      <c r="E161" s="20">
        <v>92850</v>
      </c>
      <c r="F161" s="151">
        <f t="shared" ref="F161:F162" si="51">E161-D161</f>
        <v>180</v>
      </c>
    </row>
    <row r="162" spans="1:15" ht="15" customHeight="1" thickBot="1" x14ac:dyDescent="0.25">
      <c r="A162" s="23" t="s">
        <v>891</v>
      </c>
      <c r="B162" s="648" t="s">
        <v>1298</v>
      </c>
      <c r="C162" s="596" t="s">
        <v>1913</v>
      </c>
      <c r="D162" s="575">
        <v>76815</v>
      </c>
      <c r="E162" s="575">
        <v>77430</v>
      </c>
      <c r="F162" s="151">
        <f t="shared" si="51"/>
        <v>615</v>
      </c>
    </row>
    <row r="163" spans="1:15" ht="15" customHeight="1" thickBot="1" x14ac:dyDescent="0.25">
      <c r="A163" s="160" t="s">
        <v>892</v>
      </c>
      <c r="B163" s="647" t="s">
        <v>1299</v>
      </c>
      <c r="C163" s="593" t="s">
        <v>1591</v>
      </c>
      <c r="D163" s="575">
        <v>22220</v>
      </c>
      <c r="E163" s="575">
        <v>22485</v>
      </c>
      <c r="F163" s="151">
        <f t="shared" ref="F163" si="52">E163-D163</f>
        <v>265</v>
      </c>
    </row>
    <row r="164" spans="1:15" ht="15" customHeight="1" thickBot="1" x14ac:dyDescent="0.25">
      <c r="A164" s="23" t="s">
        <v>893</v>
      </c>
      <c r="B164" s="648" t="s">
        <v>1300</v>
      </c>
      <c r="C164" s="596" t="s">
        <v>1914</v>
      </c>
      <c r="D164" s="575">
        <v>46720</v>
      </c>
      <c r="E164" s="575">
        <v>46810</v>
      </c>
      <c r="F164" s="151">
        <f>E164-D164</f>
        <v>90</v>
      </c>
      <c r="G164" s="348" t="s">
        <v>1579</v>
      </c>
    </row>
    <row r="165" spans="1:15" ht="15" customHeight="1" thickBot="1" x14ac:dyDescent="0.25">
      <c r="A165" s="23" t="s">
        <v>894</v>
      </c>
      <c r="B165" s="647" t="s">
        <v>1301</v>
      </c>
      <c r="C165" s="593" t="s">
        <v>2025</v>
      </c>
      <c r="D165" s="575">
        <v>140</v>
      </c>
      <c r="E165" s="575">
        <v>615</v>
      </c>
      <c r="F165" s="575">
        <f>E165-D165</f>
        <v>475</v>
      </c>
      <c r="G165" s="575"/>
      <c r="O165" s="758"/>
    </row>
    <row r="166" spans="1:15" ht="15" customHeight="1" thickBot="1" x14ac:dyDescent="0.25">
      <c r="A166" s="160" t="s">
        <v>895</v>
      </c>
      <c r="B166" s="648" t="s">
        <v>1302</v>
      </c>
      <c r="C166" s="594" t="s">
        <v>1915</v>
      </c>
      <c r="D166" s="275">
        <v>24410</v>
      </c>
      <c r="E166" s="275">
        <v>24650</v>
      </c>
      <c r="F166" s="151">
        <f>E166-D166</f>
        <v>240</v>
      </c>
      <c r="G166" s="281"/>
    </row>
    <row r="167" spans="1:15" ht="15" customHeight="1" thickBot="1" x14ac:dyDescent="0.25">
      <c r="A167" s="14" t="s">
        <v>897</v>
      </c>
      <c r="B167" s="647" t="s">
        <v>1303</v>
      </c>
      <c r="C167" s="593" t="s">
        <v>1987</v>
      </c>
      <c r="D167" s="22">
        <v>2000</v>
      </c>
      <c r="E167" s="22">
        <v>2130</v>
      </c>
      <c r="F167" s="151">
        <f t="shared" ref="F167" si="53">E167-D167</f>
        <v>130</v>
      </c>
      <c r="G167" s="495"/>
    </row>
    <row r="168" spans="1:15" ht="15" customHeight="1" thickBot="1" x14ac:dyDescent="0.25">
      <c r="A168" s="24" t="s">
        <v>898</v>
      </c>
      <c r="B168" s="648" t="s">
        <v>1304</v>
      </c>
      <c r="C168" s="599" t="s">
        <v>1916</v>
      </c>
      <c r="D168" s="22">
        <v>14120</v>
      </c>
      <c r="E168" s="22">
        <v>14210</v>
      </c>
      <c r="F168" s="151">
        <f t="shared" ref="F168:F172" si="54">E168-D168</f>
        <v>90</v>
      </c>
      <c r="G168" s="180" t="s">
        <v>896</v>
      </c>
    </row>
    <row r="169" spans="1:15" ht="15" customHeight="1" thickBot="1" x14ac:dyDescent="0.25">
      <c r="A169" s="141" t="s">
        <v>899</v>
      </c>
      <c r="B169" s="647" t="s">
        <v>1305</v>
      </c>
      <c r="C169" s="644" t="s">
        <v>1917</v>
      </c>
      <c r="D169" s="21">
        <v>13700</v>
      </c>
      <c r="E169" s="21">
        <v>13820</v>
      </c>
      <c r="F169" s="151">
        <f t="shared" si="54"/>
        <v>120</v>
      </c>
      <c r="G169" s="315" t="s">
        <v>1366</v>
      </c>
    </row>
    <row r="170" spans="1:15" ht="15" customHeight="1" thickBot="1" x14ac:dyDescent="0.25">
      <c r="A170" s="141" t="s">
        <v>900</v>
      </c>
      <c r="B170" s="648" t="s">
        <v>1883</v>
      </c>
      <c r="C170" s="628" t="s">
        <v>1600</v>
      </c>
      <c r="D170" s="151">
        <v>11970</v>
      </c>
      <c r="E170" s="151">
        <v>12120</v>
      </c>
      <c r="F170" s="151">
        <f t="shared" ref="F170" si="55">E170-D170</f>
        <v>150</v>
      </c>
    </row>
    <row r="171" spans="1:15" ht="15" customHeight="1" thickBot="1" x14ac:dyDescent="0.25">
      <c r="A171" s="155" t="s">
        <v>901</v>
      </c>
      <c r="B171" s="647" t="s">
        <v>1287</v>
      </c>
      <c r="C171" s="593" t="s">
        <v>935</v>
      </c>
      <c r="D171" s="151">
        <v>72650</v>
      </c>
      <c r="E171" s="151">
        <v>73000</v>
      </c>
      <c r="F171" s="151">
        <f t="shared" si="54"/>
        <v>350</v>
      </c>
    </row>
    <row r="172" spans="1:15" ht="15" customHeight="1" thickBot="1" x14ac:dyDescent="0.25">
      <c r="A172" s="23" t="s">
        <v>902</v>
      </c>
      <c r="B172" s="648" t="s">
        <v>1306</v>
      </c>
      <c r="C172" s="596" t="s">
        <v>936</v>
      </c>
      <c r="D172" s="20">
        <v>41480</v>
      </c>
      <c r="E172" s="20">
        <v>41665</v>
      </c>
      <c r="F172" s="151">
        <f t="shared" si="54"/>
        <v>185</v>
      </c>
    </row>
    <row r="173" spans="1:15" ht="15" customHeight="1" thickBot="1" x14ac:dyDescent="0.25">
      <c r="A173" s="160" t="s">
        <v>903</v>
      </c>
      <c r="B173" s="647" t="s">
        <v>1300</v>
      </c>
      <c r="C173" s="595" t="s">
        <v>1918</v>
      </c>
      <c r="D173" s="20">
        <v>21065</v>
      </c>
      <c r="E173" s="20">
        <v>21300</v>
      </c>
      <c r="F173" s="151">
        <f t="shared" ref="F173" si="56">E173-D173</f>
        <v>235</v>
      </c>
    </row>
    <row r="174" spans="1:15" ht="15" customHeight="1" thickBot="1" x14ac:dyDescent="0.25">
      <c r="A174" s="23" t="s">
        <v>904</v>
      </c>
      <c r="B174" s="648" t="s">
        <v>1307</v>
      </c>
      <c r="C174" s="594" t="s">
        <v>1919</v>
      </c>
      <c r="D174" s="151">
        <v>11210</v>
      </c>
      <c r="E174" s="151">
        <v>11360</v>
      </c>
      <c r="F174" s="151">
        <f>E174-D174</f>
        <v>150</v>
      </c>
    </row>
    <row r="175" spans="1:15" ht="15" customHeight="1" thickBot="1" x14ac:dyDescent="0.25">
      <c r="A175" s="23" t="s">
        <v>905</v>
      </c>
      <c r="B175" s="647" t="s">
        <v>1308</v>
      </c>
      <c r="C175" s="595" t="s">
        <v>1920</v>
      </c>
      <c r="D175" s="151">
        <v>55350</v>
      </c>
      <c r="E175" s="151">
        <v>55850</v>
      </c>
      <c r="F175" s="151">
        <f>E175-D175</f>
        <v>500</v>
      </c>
      <c r="G175" s="182"/>
      <c r="H175" s="178"/>
      <c r="I175" s="178"/>
      <c r="J175" s="178"/>
    </row>
    <row r="176" spans="1:15" ht="15" customHeight="1" thickBot="1" x14ac:dyDescent="0.25">
      <c r="A176" s="160" t="s">
        <v>907</v>
      </c>
      <c r="B176" s="648" t="s">
        <v>1309</v>
      </c>
      <c r="C176" s="594" t="s">
        <v>937</v>
      </c>
      <c r="D176" s="22">
        <v>45950</v>
      </c>
      <c r="E176" s="22">
        <v>46085</v>
      </c>
      <c r="F176" s="151">
        <f t="shared" ref="F176:F180" si="57">E176-D176</f>
        <v>135</v>
      </c>
      <c r="G176" s="182" t="s">
        <v>906</v>
      </c>
      <c r="H176" s="108"/>
      <c r="I176" s="108"/>
      <c r="J176" s="178"/>
    </row>
    <row r="177" spans="1:10" ht="15" customHeight="1" thickBot="1" x14ac:dyDescent="0.25">
      <c r="A177" s="14" t="s">
        <v>908</v>
      </c>
      <c r="B177" s="647" t="s">
        <v>1884</v>
      </c>
      <c r="C177" s="593" t="s">
        <v>1921</v>
      </c>
      <c r="D177" s="575">
        <v>36040</v>
      </c>
      <c r="E177" s="575">
        <v>36600</v>
      </c>
      <c r="F177" s="575">
        <f>E177-D177</f>
        <v>560</v>
      </c>
    </row>
    <row r="178" spans="1:10" ht="15" customHeight="1" thickBot="1" x14ac:dyDescent="0.25">
      <c r="A178" s="149" t="s">
        <v>909</v>
      </c>
      <c r="B178" s="648" t="s">
        <v>1310</v>
      </c>
      <c r="C178" s="776" t="s">
        <v>2026</v>
      </c>
      <c r="D178" s="575">
        <v>100</v>
      </c>
      <c r="E178" s="575">
        <v>320</v>
      </c>
      <c r="F178" s="575">
        <f>E178-D178</f>
        <v>220</v>
      </c>
      <c r="G178" s="696"/>
    </row>
    <row r="179" spans="1:10" ht="15" customHeight="1" thickBot="1" x14ac:dyDescent="0.25">
      <c r="A179" s="149" t="s">
        <v>910</v>
      </c>
      <c r="B179" s="647" t="s">
        <v>1311</v>
      </c>
      <c r="C179" s="644" t="s">
        <v>1922</v>
      </c>
      <c r="D179" s="170">
        <v>51430</v>
      </c>
      <c r="E179" s="170">
        <v>51690</v>
      </c>
      <c r="F179" s="151">
        <f t="shared" si="57"/>
        <v>260</v>
      </c>
      <c r="G179" s="106"/>
    </row>
    <row r="180" spans="1:10" ht="15" customHeight="1" thickBot="1" x14ac:dyDescent="0.25">
      <c r="A180" s="141" t="s">
        <v>911</v>
      </c>
      <c r="B180" s="648" t="s">
        <v>1312</v>
      </c>
      <c r="C180" s="628" t="s">
        <v>1923</v>
      </c>
      <c r="D180" s="21">
        <v>40220</v>
      </c>
      <c r="E180" s="21">
        <v>40550</v>
      </c>
      <c r="F180" s="151">
        <f t="shared" si="57"/>
        <v>330</v>
      </c>
      <c r="G180" s="315"/>
      <c r="H180" s="166"/>
      <c r="I180" s="166"/>
      <c r="J180" s="178"/>
    </row>
    <row r="181" spans="1:10" ht="15" customHeight="1" thickBot="1" x14ac:dyDescent="0.25">
      <c r="A181" s="169" t="s">
        <v>912</v>
      </c>
      <c r="B181" s="647" t="s">
        <v>1313</v>
      </c>
      <c r="C181" s="593" t="s">
        <v>1620</v>
      </c>
      <c r="D181" s="20">
        <v>11385</v>
      </c>
      <c r="E181" s="20">
        <v>11575</v>
      </c>
      <c r="F181" s="151">
        <f t="shared" ref="F181" si="58">E181-D181</f>
        <v>190</v>
      </c>
      <c r="G181" s="495"/>
    </row>
    <row r="182" spans="1:10" ht="15" customHeight="1" thickBot="1" x14ac:dyDescent="0.25">
      <c r="A182" s="23" t="s">
        <v>913</v>
      </c>
      <c r="B182" s="648" t="s">
        <v>1885</v>
      </c>
      <c r="C182" s="596" t="s">
        <v>1924</v>
      </c>
      <c r="D182" s="20">
        <v>10065</v>
      </c>
      <c r="E182" s="20">
        <v>10220</v>
      </c>
      <c r="F182" s="151">
        <f t="shared" ref="F182" si="59">E182-D182</f>
        <v>155</v>
      </c>
    </row>
    <row r="183" spans="1:10" ht="15" customHeight="1" thickBot="1" x14ac:dyDescent="0.25">
      <c r="A183" s="23" t="s">
        <v>914</v>
      </c>
      <c r="B183" s="647" t="s">
        <v>1886</v>
      </c>
      <c r="C183" s="595" t="s">
        <v>938</v>
      </c>
      <c r="D183" s="20">
        <v>32655</v>
      </c>
      <c r="E183" s="20">
        <v>32825</v>
      </c>
      <c r="F183" s="151">
        <f t="shared" ref="F183:F188" si="60">E183-D183</f>
        <v>170</v>
      </c>
    </row>
    <row r="184" spans="1:10" ht="15" customHeight="1" thickBot="1" x14ac:dyDescent="0.25">
      <c r="A184" s="23" t="s">
        <v>915</v>
      </c>
      <c r="B184" s="648" t="s">
        <v>1314</v>
      </c>
      <c r="C184" s="596" t="s">
        <v>1592</v>
      </c>
      <c r="D184" s="575">
        <v>25030</v>
      </c>
      <c r="E184" s="575">
        <v>25465</v>
      </c>
      <c r="F184" s="151">
        <f t="shared" si="60"/>
        <v>435</v>
      </c>
      <c r="G184" s="182" t="s">
        <v>916</v>
      </c>
    </row>
    <row r="185" spans="1:10" ht="15" customHeight="1" thickBot="1" x14ac:dyDescent="0.25">
      <c r="A185" s="160" t="s">
        <v>917</v>
      </c>
      <c r="B185" s="647" t="s">
        <v>1315</v>
      </c>
      <c r="C185" s="593" t="s">
        <v>1576</v>
      </c>
      <c r="D185" s="575">
        <v>11755</v>
      </c>
      <c r="E185" s="575">
        <v>11935</v>
      </c>
      <c r="F185" s="151">
        <f t="shared" ref="F185" si="61">E185-D185</f>
        <v>180</v>
      </c>
      <c r="G185" s="517"/>
    </row>
    <row r="186" spans="1:10" ht="15" customHeight="1" thickBot="1" x14ac:dyDescent="0.25">
      <c r="A186" s="23" t="s">
        <v>918</v>
      </c>
      <c r="B186" s="648" t="s">
        <v>1887</v>
      </c>
      <c r="C186" s="596" t="s">
        <v>1925</v>
      </c>
      <c r="D186" s="575">
        <v>20555</v>
      </c>
      <c r="E186" s="575">
        <v>20830</v>
      </c>
      <c r="F186" s="151">
        <f>E186-D186</f>
        <v>275</v>
      </c>
    </row>
    <row r="187" spans="1:10" ht="15" customHeight="1" thickBot="1" x14ac:dyDescent="0.25">
      <c r="A187" s="23" t="s">
        <v>919</v>
      </c>
      <c r="B187" s="647" t="s">
        <v>1316</v>
      </c>
      <c r="C187" s="593" t="s">
        <v>1926</v>
      </c>
      <c r="D187" s="275">
        <v>40985</v>
      </c>
      <c r="E187" s="275">
        <v>41040</v>
      </c>
      <c r="F187" s="151">
        <f t="shared" si="60"/>
        <v>55</v>
      </c>
      <c r="G187" s="126"/>
    </row>
    <row r="188" spans="1:10" ht="15" customHeight="1" thickBot="1" x14ac:dyDescent="0.25">
      <c r="A188" s="160" t="s">
        <v>920</v>
      </c>
      <c r="B188" s="648" t="s">
        <v>1369</v>
      </c>
      <c r="C188" s="594" t="s">
        <v>1927</v>
      </c>
      <c r="D188" s="688">
        <v>14400</v>
      </c>
      <c r="E188" s="688">
        <v>14600</v>
      </c>
      <c r="F188" s="151">
        <f t="shared" si="60"/>
        <v>200</v>
      </c>
      <c r="G188" s="352"/>
    </row>
    <row r="189" spans="1:10" ht="15.75" customHeight="1" thickBot="1" x14ac:dyDescent="0.25">
      <c r="A189" s="14" t="s">
        <v>921</v>
      </c>
      <c r="B189" s="647" t="s">
        <v>1888</v>
      </c>
      <c r="C189" s="593" t="s">
        <v>1928</v>
      </c>
      <c r="D189" s="275">
        <v>126265</v>
      </c>
      <c r="E189" s="275">
        <v>127025</v>
      </c>
      <c r="F189" s="151">
        <f t="shared" ref="F189:F200" si="62">E189-D189</f>
        <v>760</v>
      </c>
      <c r="G189" s="127"/>
    </row>
    <row r="190" spans="1:10" ht="15.75" customHeight="1" thickBot="1" x14ac:dyDescent="0.25">
      <c r="A190" s="23" t="s">
        <v>922</v>
      </c>
      <c r="B190" s="716" t="s">
        <v>1317</v>
      </c>
      <c r="C190" s="660" t="s">
        <v>1942</v>
      </c>
      <c r="D190" s="275">
        <v>9240</v>
      </c>
      <c r="E190" s="275">
        <v>9520</v>
      </c>
      <c r="F190" s="151">
        <f t="shared" ref="F190" si="63">E190-D190</f>
        <v>280</v>
      </c>
      <c r="G190" s="127"/>
    </row>
    <row r="191" spans="1:10" ht="15.75" customHeight="1" thickBot="1" x14ac:dyDescent="0.25">
      <c r="A191" s="165" t="s">
        <v>923</v>
      </c>
      <c r="B191" s="615" t="s">
        <v>1929</v>
      </c>
      <c r="C191" s="655" t="s">
        <v>1932</v>
      </c>
      <c r="D191" s="275">
        <v>28575</v>
      </c>
      <c r="E191" s="275">
        <v>28935</v>
      </c>
      <c r="F191" s="151">
        <f t="shared" ref="F191" si="64">E191-D191</f>
        <v>360</v>
      </c>
    </row>
    <row r="192" spans="1:10" ht="15" customHeight="1" thickBot="1" x14ac:dyDescent="0.25">
      <c r="A192" s="14" t="s">
        <v>924</v>
      </c>
      <c r="B192" s="620" t="s">
        <v>1930</v>
      </c>
      <c r="C192" s="593" t="s">
        <v>1933</v>
      </c>
      <c r="D192" s="575">
        <v>35815</v>
      </c>
      <c r="E192" s="575">
        <v>36465</v>
      </c>
      <c r="F192" s="151">
        <f t="shared" si="62"/>
        <v>650</v>
      </c>
      <c r="G192" s="315" t="s">
        <v>1360</v>
      </c>
    </row>
    <row r="193" spans="1:7" ht="15" customHeight="1" thickBot="1" x14ac:dyDescent="0.25">
      <c r="A193" s="14" t="s">
        <v>1617</v>
      </c>
      <c r="B193" s="619" t="s">
        <v>1615</v>
      </c>
      <c r="C193" s="593" t="s">
        <v>1616</v>
      </c>
      <c r="D193" s="151">
        <v>28640</v>
      </c>
      <c r="E193" s="151">
        <v>28755</v>
      </c>
      <c r="F193" s="151">
        <f t="shared" ref="F193" si="65">E193-D193</f>
        <v>115</v>
      </c>
      <c r="G193" s="530"/>
    </row>
    <row r="194" spans="1:7" ht="15" customHeight="1" thickBot="1" x14ac:dyDescent="0.25">
      <c r="A194" s="141" t="s">
        <v>925</v>
      </c>
      <c r="B194" s="615" t="s">
        <v>1288</v>
      </c>
      <c r="C194" s="644" t="s">
        <v>1934</v>
      </c>
      <c r="D194" s="21">
        <v>10225</v>
      </c>
      <c r="E194" s="21">
        <v>10225</v>
      </c>
      <c r="F194" s="151">
        <f t="shared" si="62"/>
        <v>0</v>
      </c>
      <c r="G194" t="s">
        <v>1579</v>
      </c>
    </row>
    <row r="195" spans="1:7" ht="15" customHeight="1" thickBot="1" x14ac:dyDescent="0.25">
      <c r="A195" s="141" t="s">
        <v>926</v>
      </c>
      <c r="B195" s="621" t="s">
        <v>1318</v>
      </c>
      <c r="C195" s="627" t="s">
        <v>1593</v>
      </c>
      <c r="D195" s="275">
        <v>10835</v>
      </c>
      <c r="E195" s="275">
        <v>11115</v>
      </c>
      <c r="F195" s="575">
        <f t="shared" ref="F195" si="66">E195-D195</f>
        <v>280</v>
      </c>
      <c r="G195" s="182" t="s">
        <v>1613</v>
      </c>
    </row>
    <row r="196" spans="1:7" ht="15" customHeight="1" thickBot="1" x14ac:dyDescent="0.25">
      <c r="A196" s="23" t="s">
        <v>927</v>
      </c>
      <c r="B196" s="615" t="s">
        <v>1319</v>
      </c>
      <c r="C196" s="593" t="s">
        <v>1475</v>
      </c>
      <c r="D196" s="158">
        <v>25965</v>
      </c>
      <c r="E196" s="158">
        <v>27180</v>
      </c>
      <c r="F196" s="151">
        <f t="shared" ref="F196" si="67">E196-D196</f>
        <v>1215</v>
      </c>
    </row>
    <row r="197" spans="1:7" ht="15" customHeight="1" thickBot="1" x14ac:dyDescent="0.25">
      <c r="A197" s="23" t="s">
        <v>928</v>
      </c>
      <c r="B197" s="615" t="s">
        <v>1320</v>
      </c>
      <c r="C197" s="595" t="s">
        <v>1634</v>
      </c>
      <c r="D197" s="151">
        <v>10335</v>
      </c>
      <c r="E197" s="151">
        <v>10480</v>
      </c>
      <c r="F197" s="151">
        <f t="shared" ref="F197" si="68">E197-D197</f>
        <v>145</v>
      </c>
      <c r="G197" s="459"/>
    </row>
    <row r="198" spans="1:7" ht="15" customHeight="1" thickBot="1" x14ac:dyDescent="0.25">
      <c r="A198" s="160" t="s">
        <v>929</v>
      </c>
      <c r="B198" s="621" t="s">
        <v>1321</v>
      </c>
      <c r="C198" s="595" t="s">
        <v>1665</v>
      </c>
      <c r="D198" s="151">
        <v>18980</v>
      </c>
      <c r="E198" s="151">
        <v>19115</v>
      </c>
      <c r="F198" s="151">
        <f t="shared" ref="F198" si="69">E198-D198</f>
        <v>135</v>
      </c>
      <c r="G198" s="126"/>
    </row>
    <row r="199" spans="1:7" ht="15" customHeight="1" thickBot="1" x14ac:dyDescent="0.25">
      <c r="A199" s="23" t="s">
        <v>930</v>
      </c>
      <c r="B199" s="615" t="s">
        <v>1931</v>
      </c>
      <c r="C199" s="593" t="s">
        <v>1935</v>
      </c>
      <c r="D199" s="151">
        <v>16595</v>
      </c>
      <c r="E199" s="151">
        <v>16640</v>
      </c>
      <c r="F199" s="151">
        <f t="shared" si="62"/>
        <v>45</v>
      </c>
      <c r="G199" s="661"/>
    </row>
    <row r="200" spans="1:7" ht="15" customHeight="1" thickBot="1" x14ac:dyDescent="0.25">
      <c r="A200" s="23" t="s">
        <v>931</v>
      </c>
      <c r="B200" s="621" t="s">
        <v>1322</v>
      </c>
      <c r="C200" s="595" t="s">
        <v>1936</v>
      </c>
      <c r="D200" s="151">
        <v>23010</v>
      </c>
      <c r="E200" s="151">
        <v>23010</v>
      </c>
      <c r="F200" s="151">
        <f t="shared" si="62"/>
        <v>0</v>
      </c>
    </row>
    <row r="201" spans="1:7" ht="15" customHeight="1" thickBot="1" x14ac:dyDescent="0.25">
      <c r="A201" s="654" t="s">
        <v>932</v>
      </c>
      <c r="B201" s="653" t="s">
        <v>1323</v>
      </c>
      <c r="C201" s="595" t="s">
        <v>1550</v>
      </c>
      <c r="D201" s="151">
        <v>17255</v>
      </c>
      <c r="E201" s="151">
        <v>17450</v>
      </c>
      <c r="F201" s="151">
        <f t="shared" ref="F201" si="70">E201-D201</f>
        <v>195</v>
      </c>
    </row>
    <row r="202" spans="1:7" ht="13.5" thickBot="1" x14ac:dyDescent="0.25">
      <c r="A202" s="122"/>
      <c r="B202" s="124"/>
      <c r="D202" s="124" t="s">
        <v>1010</v>
      </c>
      <c r="E202" s="124"/>
      <c r="F202" s="502">
        <f>SUM(F6:F201)</f>
        <v>51924</v>
      </c>
      <c r="G202" s="503">
        <f>F121+F60+F59</f>
        <v>479</v>
      </c>
    </row>
    <row r="203" spans="1:7" x14ac:dyDescent="0.2">
      <c r="A203" s="122"/>
      <c r="B203" s="124"/>
      <c r="C203" s="123"/>
      <c r="D203" s="114"/>
      <c r="E203" s="124"/>
      <c r="F203" s="125"/>
    </row>
    <row r="204" spans="1:7" ht="13.5" thickBot="1" x14ac:dyDescent="0.25">
      <c r="A204" s="128"/>
      <c r="B204" s="129"/>
      <c r="C204" s="835" t="s">
        <v>1033</v>
      </c>
      <c r="D204" s="835"/>
      <c r="E204" s="835"/>
      <c r="F204" s="452">
        <f>SUM('Общ. счетчики'!G38:G39)</f>
        <v>52320</v>
      </c>
    </row>
    <row r="205" spans="1:7" ht="16.5" customHeight="1" x14ac:dyDescent="0.2">
      <c r="E205" s="130"/>
    </row>
  </sheetData>
  <customSheetViews>
    <customSheetView guid="{59BB3A05-2517-4212-B4B0-766CE27362F6}" scale="120" showPageBreaks="1" printArea="1" hiddenColumns="1" state="hidden" view="pageBreakPreview" topLeftCell="A199">
      <selection activeCell="E176" sqref="E176"/>
      <pageMargins left="0.78740157480314965" right="0.39370078740157483" top="0.59055118110236227" bottom="0.59055118110236227" header="0" footer="0"/>
      <pageSetup paperSize="9" fitToHeight="0" orientation="portrait" r:id="rId1"/>
      <headerFooter alignWithMargins="0"/>
    </customSheetView>
    <customSheetView guid="{11E80AD0-6AA7-470D-8311-11AF96F196E5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2"/>
      <headerFooter alignWithMargins="0"/>
    </customSheetView>
    <customSheetView guid="{1298D0A2-0CF6-434E-A6CD-B210E2963ADD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3"/>
      <headerFooter alignWithMargins="0"/>
    </customSheetView>
  </customSheetViews>
  <mergeCells count="12">
    <mergeCell ref="C204:E204"/>
    <mergeCell ref="A3:A5"/>
    <mergeCell ref="B3:B5"/>
    <mergeCell ref="C3:C5"/>
    <mergeCell ref="D3:E4"/>
    <mergeCell ref="F3:F5"/>
    <mergeCell ref="G144:G147"/>
    <mergeCell ref="H153:H156"/>
    <mergeCell ref="C1:E1"/>
    <mergeCell ref="E2:F2"/>
    <mergeCell ref="G99:G102"/>
    <mergeCell ref="G74:O74"/>
  </mergeCells>
  <phoneticPr fontId="11" type="noConversion"/>
  <pageMargins left="0.78740157480314965" right="0.39370078740157483" top="0.59055118110236227" bottom="0.59055118110236227" header="0" footer="0"/>
  <pageSetup paperSize="9" fitToHeight="0" orientation="portrait" r:id="rId4"/>
  <headerFooter alignWithMargins="0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view="pageBreakPreview" zoomScaleSheetLayoutView="100" workbookViewId="0">
      <selection activeCell="I13" sqref="I13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">
      <c r="C1" s="805" t="s">
        <v>1041</v>
      </c>
      <c r="D1" s="805"/>
      <c r="E1" s="853" t="s">
        <v>1994</v>
      </c>
      <c r="F1" s="853"/>
    </row>
    <row r="2" spans="1:8" ht="13.5" thickBot="1" x14ac:dyDescent="0.25">
      <c r="A2" s="857" t="s">
        <v>28</v>
      </c>
      <c r="B2" s="858"/>
      <c r="C2" s="238"/>
      <c r="F2" s="2"/>
    </row>
    <row r="3" spans="1:8" s="106" customFormat="1" ht="11.25" customHeight="1" x14ac:dyDescent="0.2">
      <c r="A3" s="852" t="s">
        <v>480</v>
      </c>
      <c r="B3" s="852" t="s">
        <v>481</v>
      </c>
      <c r="C3" s="852" t="s">
        <v>1</v>
      </c>
      <c r="D3" s="852" t="s">
        <v>2</v>
      </c>
      <c r="E3" s="852"/>
      <c r="F3" s="854" t="s">
        <v>482</v>
      </c>
    </row>
    <row r="4" spans="1:8" s="106" customFormat="1" ht="11.25" x14ac:dyDescent="0.2">
      <c r="A4" s="852"/>
      <c r="B4" s="852"/>
      <c r="C4" s="852"/>
      <c r="D4" s="852"/>
      <c r="E4" s="852"/>
      <c r="F4" s="855"/>
    </row>
    <row r="5" spans="1:8" s="106" customFormat="1" ht="12" thickBot="1" x14ac:dyDescent="0.25">
      <c r="A5" s="852"/>
      <c r="B5" s="852"/>
      <c r="C5" s="852"/>
      <c r="D5" s="239" t="s">
        <v>6</v>
      </c>
      <c r="E5" s="240" t="s">
        <v>7</v>
      </c>
      <c r="F5" s="856"/>
    </row>
    <row r="6" spans="1:8" s="106" customFormat="1" ht="12.75" customHeight="1" thickBot="1" x14ac:dyDescent="0.25">
      <c r="A6" s="241" t="s">
        <v>28</v>
      </c>
      <c r="B6" s="241"/>
      <c r="C6" s="241"/>
      <c r="D6" s="242">
        <v>44978</v>
      </c>
      <c r="E6" s="242">
        <v>45007</v>
      </c>
      <c r="F6" s="136"/>
    </row>
    <row r="7" spans="1:8" s="106" customFormat="1" ht="24" customHeight="1" x14ac:dyDescent="0.2">
      <c r="A7" s="301" t="s">
        <v>1497</v>
      </c>
      <c r="B7" s="243" t="s">
        <v>1477</v>
      </c>
      <c r="C7" s="244" t="s">
        <v>1478</v>
      </c>
      <c r="D7" s="576">
        <v>9169</v>
      </c>
      <c r="E7" s="576"/>
      <c r="F7" s="371">
        <f t="shared" ref="F7" si="0">E7-D7</f>
        <v>-9169</v>
      </c>
      <c r="G7" s="492" t="s">
        <v>1521</v>
      </c>
      <c r="H7" s="684"/>
    </row>
    <row r="8" spans="1:8" s="106" customFormat="1" ht="22.5" x14ac:dyDescent="0.2">
      <c r="A8" s="50" t="s">
        <v>1582</v>
      </c>
      <c r="B8" s="243" t="s">
        <v>1577</v>
      </c>
      <c r="C8" s="244" t="s">
        <v>1578</v>
      </c>
      <c r="D8" s="549">
        <v>15832</v>
      </c>
      <c r="E8" s="549"/>
      <c r="F8" s="230">
        <f t="shared" ref="F8" si="1">E8-D8</f>
        <v>-15832</v>
      </c>
      <c r="G8" s="492" t="s">
        <v>1521</v>
      </c>
      <c r="H8" s="587"/>
    </row>
    <row r="9" spans="1:8" s="106" customFormat="1" ht="25.5" customHeight="1" x14ac:dyDescent="0.2">
      <c r="A9" s="301" t="s">
        <v>1948</v>
      </c>
      <c r="B9" s="301" t="s">
        <v>1943</v>
      </c>
      <c r="C9" s="246" t="s">
        <v>1945</v>
      </c>
      <c r="D9" s="576">
        <v>344</v>
      </c>
      <c r="E9" s="576"/>
      <c r="F9" s="292">
        <f t="shared" ref="F9:F13" si="2">E9-D9</f>
        <v>-344</v>
      </c>
      <c r="G9" s="492"/>
      <c r="H9" s="684"/>
    </row>
    <row r="10" spans="1:8" s="106" customFormat="1" ht="24.75" customHeight="1" x14ac:dyDescent="0.2">
      <c r="A10" s="50" t="s">
        <v>1583</v>
      </c>
      <c r="B10" s="243" t="s">
        <v>1566</v>
      </c>
      <c r="C10" s="245" t="s">
        <v>1567</v>
      </c>
      <c r="D10" s="576">
        <v>38755</v>
      </c>
      <c r="E10" s="576"/>
      <c r="F10" s="292">
        <f>E10-D10</f>
        <v>-38755</v>
      </c>
      <c r="G10" s="520" t="s">
        <v>1565</v>
      </c>
      <c r="H10" s="684"/>
    </row>
    <row r="11" spans="1:8" s="106" customFormat="1" ht="24" customHeight="1" x14ac:dyDescent="0.2">
      <c r="A11" s="50" t="s">
        <v>1522</v>
      </c>
      <c r="B11" s="243" t="s">
        <v>1509</v>
      </c>
      <c r="C11" s="245" t="s">
        <v>1510</v>
      </c>
      <c r="D11" s="549">
        <v>41465</v>
      </c>
      <c r="E11" s="549"/>
      <c r="F11" s="292">
        <f t="shared" ref="F11" si="3">E11-D11</f>
        <v>-41465</v>
      </c>
      <c r="G11" s="493" t="s">
        <v>1521</v>
      </c>
    </row>
    <row r="12" spans="1:8" s="106" customFormat="1" ht="22.5" x14ac:dyDescent="0.2">
      <c r="A12" s="50" t="s">
        <v>39</v>
      </c>
      <c r="B12" s="243" t="s">
        <v>1458</v>
      </c>
      <c r="C12" s="246" t="s">
        <v>1488</v>
      </c>
      <c r="D12" s="549">
        <v>24273</v>
      </c>
      <c r="E12" s="549"/>
      <c r="F12" s="292">
        <f t="shared" si="2"/>
        <v>-24273</v>
      </c>
      <c r="G12" s="491" t="s">
        <v>1520</v>
      </c>
    </row>
    <row r="13" spans="1:8" s="106" customFormat="1" ht="22.5" x14ac:dyDescent="0.2">
      <c r="A13" s="50" t="s">
        <v>41</v>
      </c>
      <c r="B13" s="243" t="s">
        <v>1386</v>
      </c>
      <c r="C13" s="246" t="s">
        <v>483</v>
      </c>
      <c r="D13" s="576">
        <v>1317</v>
      </c>
      <c r="E13" s="576"/>
      <c r="F13" s="292">
        <f t="shared" si="2"/>
        <v>-1317</v>
      </c>
      <c r="G13" s="276"/>
    </row>
    <row r="14" spans="1:8" s="106" customFormat="1" ht="25.5" customHeight="1" x14ac:dyDescent="0.2">
      <c r="A14" s="50" t="s">
        <v>43</v>
      </c>
      <c r="B14" s="243" t="s">
        <v>1518</v>
      </c>
      <c r="C14" s="246" t="s">
        <v>1519</v>
      </c>
      <c r="D14" s="576">
        <v>1853</v>
      </c>
      <c r="E14" s="576"/>
      <c r="F14" s="316">
        <f t="shared" ref="F14" si="4">E14-D14</f>
        <v>-1853</v>
      </c>
      <c r="G14" s="493" t="s">
        <v>1520</v>
      </c>
      <c r="H14" s="552"/>
    </row>
    <row r="15" spans="1:8" s="106" customFormat="1" ht="25.5" customHeight="1" x14ac:dyDescent="0.2">
      <c r="A15" s="50" t="s">
        <v>1355</v>
      </c>
      <c r="B15" s="298" t="s">
        <v>1956</v>
      </c>
      <c r="C15" s="246" t="s">
        <v>1955</v>
      </c>
      <c r="D15" s="549">
        <v>10326</v>
      </c>
      <c r="E15" s="549"/>
      <c r="F15" s="534">
        <f>E15-D15</f>
        <v>-10326</v>
      </c>
      <c r="G15" s="276"/>
    </row>
    <row r="16" spans="1:8" s="106" customFormat="1" ht="25.5" customHeight="1" x14ac:dyDescent="0.2">
      <c r="A16" s="50" t="s">
        <v>1608</v>
      </c>
      <c r="B16" s="298" t="s">
        <v>1991</v>
      </c>
      <c r="C16" s="246" t="s">
        <v>1607</v>
      </c>
      <c r="D16" s="190">
        <v>717</v>
      </c>
      <c r="E16" s="190"/>
      <c r="F16" s="534">
        <f t="shared" ref="F16" si="5">E16-D16</f>
        <v>-717</v>
      </c>
      <c r="G16" s="276"/>
    </row>
    <row r="17" spans="1:8" s="106" customFormat="1" ht="25.5" customHeight="1" thickBot="1" x14ac:dyDescent="0.25">
      <c r="A17" s="663" t="s">
        <v>1950</v>
      </c>
      <c r="B17" s="298" t="s">
        <v>1949</v>
      </c>
      <c r="C17" s="246" t="s">
        <v>1952</v>
      </c>
      <c r="D17" s="190">
        <v>1338</v>
      </c>
      <c r="E17" s="190"/>
      <c r="F17" s="534">
        <f t="shared" ref="F17" si="6">E17-D17</f>
        <v>-1338</v>
      </c>
      <c r="G17" s="276"/>
    </row>
    <row r="18" spans="1:8" s="106" customFormat="1" ht="18" customHeight="1" thickBot="1" x14ac:dyDescent="0.25">
      <c r="A18" s="50"/>
      <c r="B18" s="243" t="s">
        <v>1035</v>
      </c>
      <c r="C18" s="299" t="e">
        <f>SUM('Общ. счетчики'!#REF!)</f>
        <v>#REF!</v>
      </c>
      <c r="D18" s="190"/>
      <c r="E18" s="190"/>
      <c r="F18" s="227">
        <f>SUM(F7:F14)</f>
        <v>-133008</v>
      </c>
      <c r="G18" s="107"/>
    </row>
    <row r="19" spans="1:8" s="106" customFormat="1" ht="18" customHeight="1" thickBot="1" x14ac:dyDescent="0.25">
      <c r="A19" s="50"/>
      <c r="B19" s="298" t="s">
        <v>1471</v>
      </c>
      <c r="C19" s="299">
        <f>'Общ. счетчики'!G8+'Общ. счетчики'!G9</f>
        <v>2835</v>
      </c>
      <c r="D19" s="190"/>
      <c r="E19" s="190"/>
      <c r="F19" s="472">
        <f>F15+F16</f>
        <v>-11043</v>
      </c>
      <c r="G19" s="107"/>
    </row>
    <row r="20" spans="1:8" s="106" customFormat="1" ht="22.5" x14ac:dyDescent="0.2">
      <c r="A20" s="50" t="s">
        <v>45</v>
      </c>
      <c r="B20" s="243" t="s">
        <v>1990</v>
      </c>
      <c r="C20" s="246" t="s">
        <v>1452</v>
      </c>
      <c r="D20" s="549">
        <v>40194</v>
      </c>
      <c r="E20" s="549"/>
      <c r="F20" s="232">
        <f t="shared" ref="F20:F26" si="7">E20-D20</f>
        <v>-40194</v>
      </c>
      <c r="G20" s="493" t="s">
        <v>1520</v>
      </c>
      <c r="H20" s="683"/>
    </row>
    <row r="21" spans="1:8" s="106" customFormat="1" ht="25.5" customHeight="1" x14ac:dyDescent="0.2">
      <c r="A21" s="50" t="s">
        <v>1523</v>
      </c>
      <c r="B21" s="243" t="s">
        <v>1516</v>
      </c>
      <c r="C21" s="244" t="s">
        <v>1517</v>
      </c>
      <c r="D21" s="576">
        <v>23901</v>
      </c>
      <c r="E21" s="576"/>
      <c r="F21" s="230">
        <f t="shared" ref="F21" si="8">E21-D21</f>
        <v>-23901</v>
      </c>
      <c r="G21" s="491" t="s">
        <v>1521</v>
      </c>
      <c r="H21" s="684"/>
    </row>
    <row r="22" spans="1:8" s="106" customFormat="1" ht="30" customHeight="1" x14ac:dyDescent="0.2">
      <c r="A22" s="301" t="s">
        <v>1542</v>
      </c>
      <c r="B22" s="51" t="s">
        <v>1543</v>
      </c>
      <c r="C22" s="244" t="s">
        <v>1525</v>
      </c>
      <c r="D22" s="549">
        <v>31968</v>
      </c>
      <c r="E22" s="549"/>
      <c r="F22" s="230">
        <f t="shared" ref="F22" si="9">E22-D22</f>
        <v>-31968</v>
      </c>
      <c r="G22" s="491" t="s">
        <v>1521</v>
      </c>
      <c r="H22" s="685" t="s">
        <v>1946</v>
      </c>
    </row>
    <row r="23" spans="1:8" s="106" customFormat="1" ht="33.75" x14ac:dyDescent="0.2">
      <c r="A23" s="50" t="s">
        <v>1524</v>
      </c>
      <c r="B23" s="243" t="s">
        <v>1503</v>
      </c>
      <c r="C23" s="244" t="s">
        <v>1504</v>
      </c>
      <c r="D23" s="549">
        <v>5560</v>
      </c>
      <c r="E23" s="549"/>
      <c r="F23" s="230">
        <f t="shared" ref="F23" si="10">E23-D23</f>
        <v>-5560</v>
      </c>
      <c r="G23" s="492" t="s">
        <v>1521</v>
      </c>
      <c r="H23" s="684"/>
    </row>
    <row r="24" spans="1:8" s="106" customFormat="1" ht="28.5" customHeight="1" x14ac:dyDescent="0.2">
      <c r="A24" s="50" t="s">
        <v>53</v>
      </c>
      <c r="B24" s="298" t="s">
        <v>1466</v>
      </c>
      <c r="C24" s="245" t="s">
        <v>484</v>
      </c>
      <c r="D24" s="190">
        <v>26350</v>
      </c>
      <c r="E24" s="190"/>
      <c r="F24" s="536">
        <f t="shared" si="7"/>
        <v>-26350</v>
      </c>
      <c r="G24" s="219" t="s">
        <v>1423</v>
      </c>
    </row>
    <row r="25" spans="1:8" s="106" customFormat="1" ht="28.5" customHeight="1" x14ac:dyDescent="0.2">
      <c r="A25" s="50" t="s">
        <v>1037</v>
      </c>
      <c r="B25" s="298" t="s">
        <v>1678</v>
      </c>
      <c r="C25" s="245" t="s">
        <v>1038</v>
      </c>
      <c r="D25" s="549">
        <v>16055</v>
      </c>
      <c r="E25" s="549"/>
      <c r="F25" s="536">
        <f t="shared" si="7"/>
        <v>-16055</v>
      </c>
      <c r="G25" s="442"/>
    </row>
    <row r="26" spans="1:8" s="106" customFormat="1" ht="28.5" customHeight="1" thickBot="1" x14ac:dyDescent="0.25">
      <c r="A26" s="50" t="s">
        <v>66</v>
      </c>
      <c r="B26" s="298" t="s">
        <v>1467</v>
      </c>
      <c r="C26" s="190" t="s">
        <v>485</v>
      </c>
      <c r="D26" s="549">
        <v>24624</v>
      </c>
      <c r="E26" s="549"/>
      <c r="F26" s="536">
        <f t="shared" si="7"/>
        <v>-24624</v>
      </c>
      <c r="G26" s="219"/>
    </row>
    <row r="27" spans="1:8" s="106" customFormat="1" ht="18" customHeight="1" thickBot="1" x14ac:dyDescent="0.25">
      <c r="A27" s="50"/>
      <c r="B27" s="243" t="s">
        <v>1035</v>
      </c>
      <c r="C27" s="300" t="e">
        <f>SUM('Общ. счетчики'!#REF!)</f>
        <v>#REF!</v>
      </c>
      <c r="D27" s="190"/>
      <c r="E27" s="190"/>
      <c r="F27" s="489">
        <f>SUM(F20:F23)</f>
        <v>-101623</v>
      </c>
      <c r="G27" s="219"/>
    </row>
    <row r="28" spans="1:8" s="106" customFormat="1" ht="18" customHeight="1" x14ac:dyDescent="0.2">
      <c r="A28" s="50"/>
      <c r="B28" s="247" t="s">
        <v>1471</v>
      </c>
      <c r="C28" s="300">
        <f>'Общ. счетчики'!G13+'Общ. счетчики'!G14</f>
        <v>1575</v>
      </c>
      <c r="D28" s="190"/>
      <c r="E28" s="190"/>
      <c r="F28" s="488">
        <f>SUM(F24:F26)</f>
        <v>-67029</v>
      </c>
      <c r="G28" s="219"/>
    </row>
    <row r="29" spans="1:8" s="106" customFormat="1" ht="24" customHeight="1" x14ac:dyDescent="0.2">
      <c r="A29" s="301" t="s">
        <v>1498</v>
      </c>
      <c r="B29" s="301" t="s">
        <v>1485</v>
      </c>
      <c r="C29" s="244" t="s">
        <v>1486</v>
      </c>
      <c r="D29" s="549">
        <v>60131</v>
      </c>
      <c r="E29" s="549"/>
      <c r="F29" s="233">
        <f t="shared" ref="F29" si="11">E29-D29</f>
        <v>-60131</v>
      </c>
      <c r="G29" s="492" t="s">
        <v>1521</v>
      </c>
      <c r="H29" s="683"/>
    </row>
    <row r="30" spans="1:8" s="106" customFormat="1" ht="24" customHeight="1" x14ac:dyDescent="0.2">
      <c r="A30" s="50" t="s">
        <v>1555</v>
      </c>
      <c r="B30" s="274" t="s">
        <v>1332</v>
      </c>
      <c r="C30" s="244" t="s">
        <v>1540</v>
      </c>
      <c r="D30" s="549">
        <v>5746</v>
      </c>
      <c r="E30" s="549"/>
      <c r="F30" s="231">
        <f t="shared" ref="F30" si="12">E30-D30</f>
        <v>-5746</v>
      </c>
      <c r="G30" s="492" t="s">
        <v>1520</v>
      </c>
    </row>
    <row r="31" spans="1:8" s="106" customFormat="1" ht="24" customHeight="1" x14ac:dyDescent="0.2">
      <c r="A31" s="50" t="s">
        <v>58</v>
      </c>
      <c r="B31" s="243" t="s">
        <v>59</v>
      </c>
      <c r="C31" s="246" t="s">
        <v>1633</v>
      </c>
      <c r="D31" s="549">
        <v>25413</v>
      </c>
      <c r="E31" s="549"/>
      <c r="F31" s="316">
        <f t="shared" ref="F31" si="13">E31-D31</f>
        <v>-25413</v>
      </c>
      <c r="G31" s="553"/>
      <c r="H31" s="554"/>
    </row>
    <row r="32" spans="1:8" s="106" customFormat="1" ht="22.5" customHeight="1" x14ac:dyDescent="0.2">
      <c r="A32" s="50" t="s">
        <v>1552</v>
      </c>
      <c r="B32" s="243" t="s">
        <v>1342</v>
      </c>
      <c r="C32" s="245" t="s">
        <v>1533</v>
      </c>
      <c r="D32" s="585">
        <v>31715</v>
      </c>
      <c r="E32" s="585"/>
      <c r="F32" s="231">
        <f>E32-D32</f>
        <v>-31715</v>
      </c>
      <c r="G32" s="493" t="s">
        <v>1520</v>
      </c>
    </row>
    <row r="33" spans="1:8" s="106" customFormat="1" ht="22.5" customHeight="1" x14ac:dyDescent="0.2">
      <c r="A33" s="50" t="s">
        <v>1564</v>
      </c>
      <c r="B33" s="243" t="s">
        <v>1556</v>
      </c>
      <c r="C33" s="244" t="s">
        <v>1562</v>
      </c>
      <c r="D33" s="549">
        <v>23313</v>
      </c>
      <c r="E33" s="549"/>
      <c r="F33" s="231">
        <f t="shared" ref="F33" si="14">E33-D33</f>
        <v>-23313</v>
      </c>
      <c r="G33" s="516" t="s">
        <v>1521</v>
      </c>
    </row>
    <row r="34" spans="1:8" s="106" customFormat="1" ht="24.75" customHeight="1" x14ac:dyDescent="0.2">
      <c r="A34" s="50" t="s">
        <v>1499</v>
      </c>
      <c r="B34" s="243" t="s">
        <v>1481</v>
      </c>
      <c r="C34" s="244" t="s">
        <v>1482</v>
      </c>
      <c r="D34" s="190">
        <v>77038</v>
      </c>
      <c r="E34" s="190"/>
      <c r="F34" s="231">
        <f t="shared" ref="F34" si="15">E34-D34</f>
        <v>-77038</v>
      </c>
      <c r="G34" s="184" t="s">
        <v>1520</v>
      </c>
    </row>
    <row r="35" spans="1:8" s="106" customFormat="1" ht="29.25" customHeight="1" x14ac:dyDescent="0.2">
      <c r="A35" s="248" t="s">
        <v>1385</v>
      </c>
      <c r="B35" s="249" t="s">
        <v>1468</v>
      </c>
      <c r="C35" s="458">
        <v>32222217</v>
      </c>
      <c r="D35" s="549">
        <v>1384</v>
      </c>
      <c r="E35" s="549"/>
      <c r="F35" s="533">
        <f t="shared" ref="F35:F40" si="16">E35-D35</f>
        <v>-1384</v>
      </c>
      <c r="G35" s="552"/>
    </row>
    <row r="36" spans="1:8" s="106" customFormat="1" ht="27" customHeight="1" x14ac:dyDescent="0.2">
      <c r="A36" s="248" t="s">
        <v>1345</v>
      </c>
      <c r="B36" s="249" t="s">
        <v>1959</v>
      </c>
      <c r="C36" s="250" t="s">
        <v>1350</v>
      </c>
      <c r="D36" s="549">
        <v>8102</v>
      </c>
      <c r="E36" s="549"/>
      <c r="F36" s="534">
        <f t="shared" si="16"/>
        <v>-8102</v>
      </c>
      <c r="G36" s="124">
        <v>8078</v>
      </c>
    </row>
    <row r="37" spans="1:8" s="106" customFormat="1" ht="27.75" customHeight="1" x14ac:dyDescent="0.2">
      <c r="A37" s="248" t="s">
        <v>1361</v>
      </c>
      <c r="B37" s="249" t="s">
        <v>1469</v>
      </c>
      <c r="C37" s="445">
        <v>17784290</v>
      </c>
      <c r="D37" s="190">
        <v>25730</v>
      </c>
      <c r="E37" s="190"/>
      <c r="F37" s="534">
        <f t="shared" si="16"/>
        <v>-25730</v>
      </c>
    </row>
    <row r="38" spans="1:8" s="106" customFormat="1" ht="27" customHeight="1" x14ac:dyDescent="0.2">
      <c r="A38" s="248" t="s">
        <v>1362</v>
      </c>
      <c r="B38" s="249" t="s">
        <v>1958</v>
      </c>
      <c r="C38" s="445">
        <v>17786166</v>
      </c>
      <c r="D38" s="190">
        <v>1417</v>
      </c>
      <c r="E38" s="190"/>
      <c r="F38" s="534">
        <f t="shared" si="16"/>
        <v>-1417</v>
      </c>
    </row>
    <row r="39" spans="1:8" ht="27.75" customHeight="1" x14ac:dyDescent="0.2">
      <c r="A39" s="50" t="s">
        <v>67</v>
      </c>
      <c r="B39" s="249" t="s">
        <v>1440</v>
      </c>
      <c r="C39" s="244" t="s">
        <v>486</v>
      </c>
      <c r="D39" s="549">
        <v>19813</v>
      </c>
      <c r="E39" s="549"/>
      <c r="F39" s="533">
        <f t="shared" si="16"/>
        <v>-19813</v>
      </c>
      <c r="G39" s="107"/>
    </row>
    <row r="40" spans="1:8" ht="27.75" customHeight="1" x14ac:dyDescent="0.2">
      <c r="A40" s="50" t="s">
        <v>1348</v>
      </c>
      <c r="B40" s="249" t="s">
        <v>1470</v>
      </c>
      <c r="C40" s="244" t="s">
        <v>1349</v>
      </c>
      <c r="D40" s="549">
        <v>40490</v>
      </c>
      <c r="E40" s="549"/>
      <c r="F40" s="560">
        <f t="shared" si="16"/>
        <v>-40490</v>
      </c>
      <c r="G40" s="219"/>
      <c r="H40" s="296"/>
    </row>
    <row r="41" spans="1:8" ht="27.75" customHeight="1" thickBot="1" x14ac:dyDescent="0.25">
      <c r="A41" s="50" t="s">
        <v>1609</v>
      </c>
      <c r="B41" s="298" t="s">
        <v>1991</v>
      </c>
      <c r="C41" s="244" t="s">
        <v>1610</v>
      </c>
      <c r="D41" s="190">
        <v>605</v>
      </c>
      <c r="E41" s="190"/>
      <c r="F41" s="535">
        <f t="shared" ref="F41" si="17">E41-D41</f>
        <v>-605</v>
      </c>
      <c r="G41" s="219"/>
    </row>
    <row r="42" spans="1:8" ht="16.5" customHeight="1" x14ac:dyDescent="0.2">
      <c r="A42" s="474"/>
      <c r="B42" s="666" t="s">
        <v>1035</v>
      </c>
      <c r="C42" s="476" t="e">
        <f>SUM('Общ. счетчики'!#REF!)</f>
        <v>#REF!</v>
      </c>
      <c r="D42" s="475"/>
      <c r="E42" s="475" t="s">
        <v>1034</v>
      </c>
      <c r="F42" s="662">
        <f>SUM(F29:F34)</f>
        <v>-223356</v>
      </c>
      <c r="G42" s="482"/>
    </row>
    <row r="43" spans="1:8" ht="16.5" customHeight="1" x14ac:dyDescent="0.2">
      <c r="A43" s="477"/>
      <c r="B43" s="664" t="s">
        <v>1471</v>
      </c>
      <c r="C43" s="478">
        <f>'Общ. счетчики'!G18+'Общ. счетчики'!G19</f>
        <v>1570</v>
      </c>
      <c r="D43" s="477"/>
      <c r="E43" s="477"/>
      <c r="F43" s="479">
        <f>SUM(F35:F41)+SUM(F15:F17)+SUM(F24:F26)</f>
        <v>-176951</v>
      </c>
      <c r="G43" s="473"/>
    </row>
    <row r="44" spans="1:8" x14ac:dyDescent="0.2">
      <c r="A44" s="76"/>
      <c r="B44" s="303" t="s">
        <v>1040</v>
      </c>
      <c r="C44" s="483" t="e">
        <f>C18+C27+C42</f>
        <v>#REF!</v>
      </c>
      <c r="D44" s="76"/>
      <c r="E44" s="76"/>
      <c r="F44" s="484">
        <f>F18+F27+F42</f>
        <v>-457987</v>
      </c>
    </row>
    <row r="45" spans="1:8" x14ac:dyDescent="0.2">
      <c r="A45" s="35"/>
      <c r="B45" s="243" t="s">
        <v>1347</v>
      </c>
      <c r="C45" s="251"/>
      <c r="D45" s="35"/>
      <c r="E45" s="35"/>
      <c r="F45" s="485">
        <f>F44+F43+F28+F19</f>
        <v>-713010</v>
      </c>
    </row>
    <row r="46" spans="1:8" ht="33" customHeight="1" thickBot="1" x14ac:dyDescent="0.25">
      <c r="A46" s="302" t="s">
        <v>82</v>
      </c>
      <c r="B46" s="76"/>
      <c r="C46" s="76"/>
      <c r="D46" s="76"/>
      <c r="E46" s="76"/>
      <c r="F46" s="137"/>
    </row>
    <row r="47" spans="1:8" ht="12.75" customHeight="1" x14ac:dyDescent="0.2">
      <c r="A47" s="839" t="s">
        <v>480</v>
      </c>
      <c r="B47" s="839" t="s">
        <v>481</v>
      </c>
      <c r="C47" s="839" t="s">
        <v>1</v>
      </c>
      <c r="D47" s="839" t="s">
        <v>2</v>
      </c>
      <c r="E47" s="839"/>
      <c r="F47" s="860" t="s">
        <v>482</v>
      </c>
      <c r="G47" s="859" t="s">
        <v>1979</v>
      </c>
    </row>
    <row r="48" spans="1:8" x14ac:dyDescent="0.2">
      <c r="A48" s="839"/>
      <c r="B48" s="839"/>
      <c r="C48" s="839"/>
      <c r="D48" s="839"/>
      <c r="E48" s="839"/>
      <c r="F48" s="861"/>
      <c r="G48" s="859"/>
    </row>
    <row r="49" spans="1:10" ht="17.25" customHeight="1" thickBot="1" x14ac:dyDescent="0.25">
      <c r="A49" s="839"/>
      <c r="B49" s="839"/>
      <c r="C49" s="839"/>
      <c r="D49" s="252" t="s">
        <v>6</v>
      </c>
      <c r="E49" s="253" t="s">
        <v>7</v>
      </c>
      <c r="F49" s="862"/>
      <c r="G49" s="859"/>
    </row>
    <row r="50" spans="1:10" ht="36" customHeight="1" thickBot="1" x14ac:dyDescent="0.25">
      <c r="A50" s="246" t="s">
        <v>487</v>
      </c>
      <c r="B50" s="838" t="s">
        <v>488</v>
      </c>
      <c r="C50" s="838"/>
      <c r="D50" s="190"/>
      <c r="E50" s="190"/>
      <c r="F50" s="234" t="e">
        <f>'Общ. счетчики'!#REF!</f>
        <v>#REF!</v>
      </c>
      <c r="G50" s="213"/>
      <c r="H50" s="254"/>
    </row>
    <row r="51" spans="1:10" ht="24" customHeight="1" x14ac:dyDescent="0.2">
      <c r="A51" s="254" t="s">
        <v>943</v>
      </c>
      <c r="B51" s="851" t="s">
        <v>84</v>
      </c>
      <c r="C51" s="244" t="s">
        <v>1557</v>
      </c>
      <c r="D51" s="549">
        <v>51432</v>
      </c>
      <c r="E51" s="549"/>
      <c r="F51" s="235">
        <f>E51-D51</f>
        <v>-51432</v>
      </c>
      <c r="G51" s="705">
        <f>(F51*2/100)+F51</f>
        <v>-52460.639999999999</v>
      </c>
      <c r="H51" s="863"/>
    </row>
    <row r="52" spans="1:10" ht="24" customHeight="1" x14ac:dyDescent="0.2">
      <c r="A52" s="50" t="s">
        <v>85</v>
      </c>
      <c r="B52" s="851"/>
      <c r="C52" s="246" t="s">
        <v>1558</v>
      </c>
      <c r="D52" s="190">
        <v>75767</v>
      </c>
      <c r="E52" s="190"/>
      <c r="F52" s="288">
        <f>E52-D52</f>
        <v>-75767</v>
      </c>
      <c r="G52" s="705">
        <f>(F52*2/100)+F52</f>
        <v>-77282.34</v>
      </c>
      <c r="H52" s="864"/>
    </row>
    <row r="53" spans="1:10" ht="31.5" customHeight="1" x14ac:dyDescent="0.2">
      <c r="A53" s="254" t="s">
        <v>489</v>
      </c>
      <c r="B53" s="849" t="s">
        <v>984</v>
      </c>
      <c r="C53" s="841" t="s">
        <v>1947</v>
      </c>
      <c r="D53" s="540">
        <v>35870</v>
      </c>
      <c r="E53" s="843"/>
      <c r="F53" s="869">
        <f>E53-D53</f>
        <v>-35870</v>
      </c>
      <c r="G53" s="866">
        <f>F53</f>
        <v>-35870</v>
      </c>
      <c r="H53" s="868"/>
      <c r="I53" s="124"/>
    </row>
    <row r="54" spans="1:10" ht="31.5" customHeight="1" x14ac:dyDescent="0.2">
      <c r="A54" s="50" t="s">
        <v>87</v>
      </c>
      <c r="B54" s="850"/>
      <c r="C54" s="842"/>
      <c r="D54" s="719"/>
      <c r="E54" s="844"/>
      <c r="F54" s="870"/>
      <c r="G54" s="867"/>
      <c r="H54" s="868"/>
      <c r="I54" s="124"/>
    </row>
    <row r="55" spans="1:10" ht="25.5" customHeight="1" x14ac:dyDescent="0.2">
      <c r="A55" s="255" t="s">
        <v>490</v>
      </c>
      <c r="B55" s="243" t="s">
        <v>89</v>
      </c>
      <c r="C55" s="246" t="s">
        <v>1515</v>
      </c>
      <c r="D55" s="549">
        <v>9411</v>
      </c>
      <c r="E55" s="549"/>
      <c r="F55" s="235">
        <f t="shared" ref="F55" si="18">E55-D55</f>
        <v>-9411</v>
      </c>
      <c r="G55" s="214">
        <f>(F55*2/100)+F55</f>
        <v>-9599.2199999999993</v>
      </c>
      <c r="H55" s="510"/>
    </row>
    <row r="56" spans="1:10" ht="30.75" customHeight="1" x14ac:dyDescent="0.2">
      <c r="A56" s="481" t="s">
        <v>90</v>
      </c>
      <c r="B56" s="243" t="s">
        <v>1978</v>
      </c>
      <c r="C56" s="246" t="s">
        <v>1480</v>
      </c>
      <c r="D56" s="549">
        <v>22404</v>
      </c>
      <c r="E56" s="549"/>
      <c r="F56" s="236">
        <f t="shared" ref="F56" si="19">E56-D56</f>
        <v>-22404</v>
      </c>
      <c r="G56" s="215">
        <f>(F56*0.719/100)+F56</f>
        <v>-22565.084760000002</v>
      </c>
      <c r="H56" s="510"/>
      <c r="I56" s="124"/>
    </row>
    <row r="57" spans="1:10" ht="27" customHeight="1" x14ac:dyDescent="0.2">
      <c r="A57" s="481" t="s">
        <v>92</v>
      </c>
      <c r="B57" s="243" t="s">
        <v>1484</v>
      </c>
      <c r="C57" s="245" t="s">
        <v>1476</v>
      </c>
      <c r="D57" s="549">
        <v>4976</v>
      </c>
      <c r="E57" s="549"/>
      <c r="F57" s="236">
        <f t="shared" ref="F57" si="20">E57-D57</f>
        <v>-4976</v>
      </c>
      <c r="G57" s="215">
        <f>(F57*2/100)+F57</f>
        <v>-5075.5200000000004</v>
      </c>
      <c r="H57" s="494"/>
      <c r="I57" s="865"/>
    </row>
    <row r="58" spans="1:10" ht="26.25" customHeight="1" x14ac:dyDescent="0.2">
      <c r="A58" s="50" t="s">
        <v>94</v>
      </c>
      <c r="B58" s="51" t="s">
        <v>1982</v>
      </c>
      <c r="C58" s="245" t="s">
        <v>1490</v>
      </c>
      <c r="D58" s="549">
        <v>12108</v>
      </c>
      <c r="E58" s="549"/>
      <c r="F58" s="344">
        <f t="shared" ref="F58" si="21">E58-D58</f>
        <v>-12108</v>
      </c>
      <c r="G58" s="215">
        <f>(F58*0.851/100)+F58</f>
        <v>-12211.03908</v>
      </c>
      <c r="H58" s="707"/>
      <c r="I58" s="865"/>
    </row>
    <row r="59" spans="1:10" ht="27" customHeight="1" x14ac:dyDescent="0.2">
      <c r="A59" s="257" t="s">
        <v>491</v>
      </c>
      <c r="B59" s="301" t="s">
        <v>1500</v>
      </c>
      <c r="C59" s="246" t="s">
        <v>1491</v>
      </c>
      <c r="D59" s="549">
        <v>19528</v>
      </c>
      <c r="E59" s="549"/>
      <c r="F59" s="233">
        <f t="shared" ref="F59" si="22">E59-D59</f>
        <v>-19528</v>
      </c>
      <c r="G59" s="215">
        <f>(F59*2/100)+F59</f>
        <v>-19918.560000000001</v>
      </c>
      <c r="H59" s="510"/>
      <c r="I59" s="8"/>
    </row>
    <row r="60" spans="1:10" ht="24" customHeight="1" x14ac:dyDescent="0.2">
      <c r="A60" s="50" t="s">
        <v>97</v>
      </c>
      <c r="B60" s="243" t="s">
        <v>1507</v>
      </c>
      <c r="C60" s="328" t="s">
        <v>1508</v>
      </c>
      <c r="D60" s="549">
        <v>20464</v>
      </c>
      <c r="E60" s="549"/>
      <c r="F60" s="345">
        <f t="shared" ref="F60" si="23">E60-D60</f>
        <v>-20464</v>
      </c>
      <c r="G60" s="215">
        <f>(F60*2/100)+F60</f>
        <v>-20873.28</v>
      </c>
      <c r="H60" s="510"/>
      <c r="I60" s="8"/>
    </row>
    <row r="61" spans="1:10" ht="24" customHeight="1" x14ac:dyDescent="0.2">
      <c r="A61" s="50" t="s">
        <v>99</v>
      </c>
      <c r="B61" s="301" t="s">
        <v>1501</v>
      </c>
      <c r="C61" s="328" t="s">
        <v>1492</v>
      </c>
      <c r="D61" s="549">
        <v>24503</v>
      </c>
      <c r="E61" s="549"/>
      <c r="F61" s="345">
        <f t="shared" ref="F61:F62" si="24">E61-D61</f>
        <v>-24503</v>
      </c>
      <c r="G61" s="327">
        <f>(F61*2/100)+F61</f>
        <v>-24993.06</v>
      </c>
      <c r="H61" s="510"/>
      <c r="I61" s="494"/>
      <c r="J61" s="494"/>
    </row>
    <row r="62" spans="1:10" ht="24" customHeight="1" x14ac:dyDescent="0.2">
      <c r="A62" s="51" t="s">
        <v>101</v>
      </c>
      <c r="B62" s="301" t="s">
        <v>1502</v>
      </c>
      <c r="C62" s="328" t="s">
        <v>1493</v>
      </c>
      <c r="D62" s="549">
        <v>27133</v>
      </c>
      <c r="E62" s="549"/>
      <c r="F62" s="345">
        <f t="shared" si="24"/>
        <v>-27133</v>
      </c>
      <c r="G62" s="327">
        <f>(F62*2/100)+F62</f>
        <v>-27675.66</v>
      </c>
      <c r="H62" s="510"/>
      <c r="I62" s="494"/>
      <c r="J62" s="494"/>
    </row>
    <row r="63" spans="1:10" ht="24" customHeight="1" x14ac:dyDescent="0.2">
      <c r="A63" s="261" t="s">
        <v>1428</v>
      </c>
      <c r="B63" s="243" t="s">
        <v>1425</v>
      </c>
      <c r="C63" s="555" t="s">
        <v>1371</v>
      </c>
      <c r="D63" s="190">
        <v>52746</v>
      </c>
      <c r="E63" s="190"/>
      <c r="F63" s="287">
        <f>E63-D63</f>
        <v>-52746</v>
      </c>
      <c r="G63" s="327"/>
      <c r="H63" s="494"/>
    </row>
    <row r="64" spans="1:10" ht="24" customHeight="1" x14ac:dyDescent="0.2">
      <c r="A64" s="261" t="s">
        <v>1570</v>
      </c>
      <c r="B64" s="261" t="s">
        <v>1570</v>
      </c>
      <c r="C64" s="556" t="s">
        <v>1575</v>
      </c>
      <c r="D64" s="574">
        <v>40</v>
      </c>
      <c r="E64" s="574"/>
      <c r="F64" s="287">
        <f t="shared" ref="F64" si="25">E64-D64</f>
        <v>-40</v>
      </c>
      <c r="G64" s="327">
        <f>F64</f>
        <v>-40</v>
      </c>
      <c r="H64" s="8"/>
    </row>
    <row r="65" spans="1:9" ht="24" customHeight="1" x14ac:dyDescent="0.2">
      <c r="A65" s="261" t="s">
        <v>1571</v>
      </c>
      <c r="B65" s="261" t="s">
        <v>1976</v>
      </c>
      <c r="C65" s="556" t="s">
        <v>1977</v>
      </c>
      <c r="D65" s="704">
        <v>6301</v>
      </c>
      <c r="E65" s="704"/>
      <c r="F65" s="287">
        <f>E65-D65</f>
        <v>-6301</v>
      </c>
      <c r="G65" s="327">
        <f>F65</f>
        <v>-6301</v>
      </c>
      <c r="H65" s="510"/>
      <c r="I65" s="124"/>
    </row>
    <row r="66" spans="1:9" ht="24" customHeight="1" x14ac:dyDescent="0.2">
      <c r="A66" s="261" t="s">
        <v>1573</v>
      </c>
      <c r="B66" s="243" t="s">
        <v>1465</v>
      </c>
      <c r="C66" s="557" t="s">
        <v>1559</v>
      </c>
      <c r="D66" s="566">
        <v>31658</v>
      </c>
      <c r="E66" s="566"/>
      <c r="F66" s="287">
        <f>E66-D66</f>
        <v>-31658</v>
      </c>
      <c r="G66" s="327">
        <f>(F66*2/100)+F66</f>
        <v>-32291.16</v>
      </c>
      <c r="H66" s="510"/>
    </row>
    <row r="67" spans="1:9" ht="24" customHeight="1" x14ac:dyDescent="0.2">
      <c r="A67" s="261" t="s">
        <v>1572</v>
      </c>
      <c r="B67" s="243" t="s">
        <v>1983</v>
      </c>
      <c r="C67" s="557" t="s">
        <v>1560</v>
      </c>
      <c r="D67" s="574">
        <v>85741</v>
      </c>
      <c r="E67" s="574"/>
      <c r="F67" s="287">
        <f t="shared" ref="F67" si="26">E67-D67</f>
        <v>-85741</v>
      </c>
      <c r="G67" s="327">
        <f>(F67*5/100)+F67</f>
        <v>-90028.05</v>
      </c>
      <c r="H67" s="707"/>
    </row>
    <row r="68" spans="1:9" ht="24" customHeight="1" x14ac:dyDescent="0.2">
      <c r="A68" s="261" t="s">
        <v>1574</v>
      </c>
      <c r="B68" s="243" t="s">
        <v>1951</v>
      </c>
      <c r="C68" s="558" t="s">
        <v>1561</v>
      </c>
      <c r="D68" s="574">
        <v>12893</v>
      </c>
      <c r="E68" s="574"/>
      <c r="F68" s="287">
        <f t="shared" ref="F68" si="27">E68-D68</f>
        <v>-12893</v>
      </c>
      <c r="G68" s="327">
        <f>(F68*2.746/100)+F68</f>
        <v>-13247.04178</v>
      </c>
      <c r="H68" s="510"/>
    </row>
    <row r="69" spans="1:9" ht="24" customHeight="1" x14ac:dyDescent="0.2">
      <c r="A69" s="140" t="s">
        <v>1390</v>
      </c>
      <c r="B69" s="559" t="s">
        <v>1391</v>
      </c>
      <c r="C69" s="354"/>
      <c r="D69" s="576">
        <v>4400</v>
      </c>
      <c r="E69" s="576">
        <v>7100</v>
      </c>
      <c r="F69" s="287">
        <f t="shared" ref="F69" si="28">E69-D69</f>
        <v>2700</v>
      </c>
      <c r="G69" s="327">
        <f>F69</f>
        <v>2700</v>
      </c>
      <c r="H69" s="494"/>
      <c r="I69" s="124"/>
    </row>
    <row r="70" spans="1:9" ht="24" customHeight="1" x14ac:dyDescent="0.2">
      <c r="A70" s="50" t="s">
        <v>493</v>
      </c>
      <c r="B70" s="243" t="s">
        <v>103</v>
      </c>
      <c r="C70" s="329" t="s">
        <v>1028</v>
      </c>
      <c r="D70" s="847" t="s">
        <v>1339</v>
      </c>
      <c r="E70" s="848"/>
      <c r="F70" s="287"/>
      <c r="G70" s="216"/>
      <c r="H70" s="510"/>
    </row>
    <row r="71" spans="1:9" ht="27" customHeight="1" x14ac:dyDescent="0.2">
      <c r="A71" s="258" t="s">
        <v>952</v>
      </c>
      <c r="B71" s="243" t="s">
        <v>494</v>
      </c>
      <c r="C71" s="837" t="s">
        <v>1029</v>
      </c>
      <c r="D71" s="837"/>
      <c r="E71" s="837"/>
      <c r="F71" s="287">
        <v>891</v>
      </c>
      <c r="G71" s="217"/>
    </row>
    <row r="72" spans="1:9" ht="18" customHeight="1" x14ac:dyDescent="0.2">
      <c r="A72" s="259" t="s">
        <v>16</v>
      </c>
      <c r="B72" s="35"/>
      <c r="C72" s="35"/>
      <c r="D72" s="35"/>
      <c r="E72" s="35"/>
      <c r="F72" s="464">
        <f>SUM(F51:F70)-F63</f>
        <v>-437529</v>
      </c>
      <c r="G72" s="496">
        <f>SUM(G51:G70)</f>
        <v>-447731.65561999986</v>
      </c>
      <c r="I72" s="658"/>
    </row>
    <row r="73" spans="1:9" ht="21" customHeight="1" x14ac:dyDescent="0.2">
      <c r="A73" s="246"/>
      <c r="B73" s="35"/>
      <c r="C73" s="260"/>
      <c r="D73" s="35"/>
      <c r="E73" s="35"/>
      <c r="F73" s="237"/>
      <c r="G73" s="218"/>
    </row>
    <row r="74" spans="1:9" ht="58.5" customHeight="1" x14ac:dyDescent="0.2">
      <c r="A74" s="336" t="s">
        <v>71</v>
      </c>
      <c r="B74" s="337"/>
      <c r="C74" s="105"/>
      <c r="D74" s="105"/>
      <c r="E74" s="105"/>
      <c r="F74" s="105"/>
      <c r="G74" s="105"/>
      <c r="H74" s="105"/>
    </row>
    <row r="75" spans="1:9" ht="12.75" customHeight="1" x14ac:dyDescent="0.2">
      <c r="A75" s="839" t="s">
        <v>480</v>
      </c>
      <c r="B75" s="839" t="s">
        <v>481</v>
      </c>
      <c r="C75" s="839" t="s">
        <v>1</v>
      </c>
      <c r="D75" s="839" t="s">
        <v>2</v>
      </c>
      <c r="E75" s="839"/>
      <c r="F75" s="839" t="s">
        <v>482</v>
      </c>
      <c r="G75" s="840" t="s">
        <v>1018</v>
      </c>
      <c r="H75" s="836"/>
    </row>
    <row r="76" spans="1:9" x14ac:dyDescent="0.2">
      <c r="A76" s="839"/>
      <c r="B76" s="839"/>
      <c r="C76" s="839"/>
      <c r="D76" s="839"/>
      <c r="E76" s="839"/>
      <c r="F76" s="839"/>
      <c r="G76" s="840"/>
      <c r="H76" s="836"/>
    </row>
    <row r="77" spans="1:9" ht="23.25" customHeight="1" x14ac:dyDescent="0.2">
      <c r="A77" s="839"/>
      <c r="B77" s="839"/>
      <c r="C77" s="839"/>
      <c r="D77" s="252" t="s">
        <v>6</v>
      </c>
      <c r="E77" s="253" t="s">
        <v>7</v>
      </c>
      <c r="F77" s="839"/>
      <c r="G77" s="840"/>
      <c r="H77" s="836"/>
    </row>
    <row r="78" spans="1:9" ht="28.5" customHeight="1" x14ac:dyDescent="0.2">
      <c r="A78" s="50" t="s">
        <v>945</v>
      </c>
      <c r="B78" s="261" t="s">
        <v>956</v>
      </c>
      <c r="C78" s="244" t="s">
        <v>1373</v>
      </c>
      <c r="D78" s="549">
        <v>52607</v>
      </c>
      <c r="E78" s="549"/>
      <c r="F78" s="190">
        <f>E78-D78</f>
        <v>-52607</v>
      </c>
      <c r="G78" s="331">
        <f>F78*E82</f>
        <v>-53875.479360124853</v>
      </c>
      <c r="H78" s="493" t="s">
        <v>1520</v>
      </c>
    </row>
    <row r="79" spans="1:9" ht="24" customHeight="1" x14ac:dyDescent="0.2">
      <c r="A79" s="50" t="s">
        <v>944</v>
      </c>
      <c r="B79" s="261" t="s">
        <v>1030</v>
      </c>
      <c r="C79" s="244" t="s">
        <v>1494</v>
      </c>
      <c r="D79" s="549">
        <v>14514</v>
      </c>
      <c r="E79" s="549"/>
      <c r="F79" s="190">
        <f>E79-D79</f>
        <v>-14514</v>
      </c>
      <c r="G79" s="332">
        <f>F79*E82</f>
        <v>-14863.966913772922</v>
      </c>
      <c r="H79" s="509" t="s">
        <v>1521</v>
      </c>
    </row>
    <row r="80" spans="1:9" ht="28.5" customHeight="1" x14ac:dyDescent="0.2">
      <c r="A80" s="301" t="s">
        <v>946</v>
      </c>
      <c r="B80" s="261" t="s">
        <v>1640</v>
      </c>
      <c r="C80" s="244" t="s">
        <v>1489</v>
      </c>
      <c r="D80" s="576">
        <v>9769</v>
      </c>
      <c r="E80" s="576"/>
      <c r="F80" s="190">
        <f>E80-D80</f>
        <v>-9769</v>
      </c>
      <c r="G80" s="332">
        <f>F80*E82</f>
        <v>-10004.553726102224</v>
      </c>
      <c r="H80" s="509" t="s">
        <v>1521</v>
      </c>
    </row>
    <row r="81" spans="1:9" ht="15.75" customHeight="1" x14ac:dyDescent="0.2">
      <c r="A81" s="261" t="s">
        <v>961</v>
      </c>
      <c r="B81" s="261" t="s">
        <v>1344</v>
      </c>
      <c r="C81" s="244">
        <v>17028035</v>
      </c>
      <c r="D81" s="190">
        <v>1854</v>
      </c>
      <c r="E81" s="190"/>
      <c r="F81" s="190">
        <f>E81-D81</f>
        <v>-1854</v>
      </c>
      <c r="G81" s="333"/>
      <c r="H81" s="13"/>
    </row>
    <row r="82" spans="1:9" ht="43.5" customHeight="1" x14ac:dyDescent="0.2">
      <c r="A82" s="838" t="s">
        <v>964</v>
      </c>
      <c r="B82" s="838"/>
      <c r="C82" s="838"/>
      <c r="D82" s="838"/>
      <c r="E82" s="262">
        <f>SUM(F78:F81)/SUM(F78:F80)</f>
        <v>1.0241123683183768</v>
      </c>
      <c r="F82" s="35"/>
      <c r="G82" s="335"/>
      <c r="H82" s="13"/>
    </row>
    <row r="83" spans="1:9" ht="24" customHeight="1" x14ac:dyDescent="0.2">
      <c r="A83" s="845" t="s">
        <v>947</v>
      </c>
      <c r="B83" s="706" t="s">
        <v>1981</v>
      </c>
      <c r="C83" s="244" t="s">
        <v>1544</v>
      </c>
      <c r="D83" s="190">
        <v>42175</v>
      </c>
      <c r="E83" s="190"/>
      <c r="F83" s="190">
        <f>E83-D83</f>
        <v>-42175</v>
      </c>
      <c r="G83" s="334"/>
      <c r="H83" s="113"/>
    </row>
    <row r="84" spans="1:9" ht="24" customHeight="1" x14ac:dyDescent="0.2">
      <c r="A84" s="846"/>
      <c r="B84" s="480" t="s">
        <v>1479</v>
      </c>
      <c r="C84" s="244" t="s">
        <v>1495</v>
      </c>
      <c r="D84" s="190">
        <v>160309</v>
      </c>
      <c r="E84" s="190"/>
      <c r="F84" s="190">
        <f t="shared" ref="F84:F87" si="29">E84-D84</f>
        <v>-160309</v>
      </c>
      <c r="G84" s="334"/>
      <c r="H84" s="561"/>
    </row>
    <row r="85" spans="1:9" ht="42.75" customHeight="1" x14ac:dyDescent="0.2">
      <c r="A85" s="50" t="s">
        <v>948</v>
      </c>
      <c r="B85" s="50" t="s">
        <v>1553</v>
      </c>
      <c r="C85" s="244" t="s">
        <v>1554</v>
      </c>
      <c r="D85" s="549">
        <v>45923</v>
      </c>
      <c r="E85" s="549"/>
      <c r="F85" s="190">
        <f t="shared" ref="F85" si="30">E85-D85</f>
        <v>-45923</v>
      </c>
      <c r="G85" s="334"/>
      <c r="H85" s="510" t="s">
        <v>1521</v>
      </c>
      <c r="I85" s="494"/>
    </row>
    <row r="86" spans="1:9" ht="33" customHeight="1" x14ac:dyDescent="0.2">
      <c r="A86" s="301" t="s">
        <v>949</v>
      </c>
      <c r="B86" s="301" t="s">
        <v>1483</v>
      </c>
      <c r="C86" s="244" t="s">
        <v>1487</v>
      </c>
      <c r="D86" s="576">
        <v>32613</v>
      </c>
      <c r="E86" s="576"/>
      <c r="F86" s="330">
        <f t="shared" si="29"/>
        <v>-32613</v>
      </c>
      <c r="G86" s="334"/>
      <c r="H86" s="510" t="s">
        <v>1521</v>
      </c>
      <c r="I86" s="124"/>
    </row>
    <row r="87" spans="1:9" ht="31.5" customHeight="1" x14ac:dyDescent="0.2">
      <c r="A87" s="50" t="s">
        <v>1020</v>
      </c>
      <c r="B87" s="50" t="s">
        <v>1505</v>
      </c>
      <c r="C87" s="244" t="s">
        <v>1506</v>
      </c>
      <c r="D87" s="576">
        <v>15299</v>
      </c>
      <c r="E87" s="576"/>
      <c r="F87" s="330">
        <f t="shared" si="29"/>
        <v>-15299</v>
      </c>
      <c r="G87" s="577"/>
      <c r="H87" s="510" t="s">
        <v>1521</v>
      </c>
      <c r="I87" s="124"/>
    </row>
    <row r="88" spans="1:9" ht="24" customHeight="1" x14ac:dyDescent="0.2">
      <c r="A88" s="50" t="s">
        <v>1611</v>
      </c>
      <c r="B88" s="298" t="s">
        <v>1992</v>
      </c>
      <c r="C88" s="244" t="s">
        <v>1612</v>
      </c>
      <c r="D88" s="190">
        <v>857</v>
      </c>
      <c r="E88" s="190"/>
      <c r="F88" s="531">
        <f t="shared" ref="F88" si="31">E88-D88</f>
        <v>-857</v>
      </c>
      <c r="G88" s="334"/>
      <c r="H88" s="510"/>
    </row>
    <row r="89" spans="1:9" ht="27.75" customHeight="1" x14ac:dyDescent="0.2">
      <c r="A89" s="50"/>
      <c r="B89" s="665" t="s">
        <v>1035</v>
      </c>
      <c r="C89" s="462" t="e">
        <f>SUM('Общ. счетчики'!#REF!)</f>
        <v>#REF!</v>
      </c>
      <c r="D89" s="190"/>
      <c r="E89" s="190"/>
      <c r="F89" s="463">
        <f>SUM(F78:F87)</f>
        <v>-375063</v>
      </c>
      <c r="G89" s="532" t="e">
        <f>C89-F89</f>
        <v>#REF!</v>
      </c>
      <c r="H89" s="8"/>
    </row>
    <row r="90" spans="1:9" ht="21.75" customHeight="1" x14ac:dyDescent="0.2">
      <c r="A90" s="477"/>
      <c r="B90" s="664" t="s">
        <v>1471</v>
      </c>
      <c r="C90" s="299">
        <f>'Общ. счетчики'!G36</f>
        <v>1785</v>
      </c>
      <c r="D90" s="477"/>
      <c r="E90" s="477"/>
      <c r="F90" s="479">
        <f>F88</f>
        <v>-857</v>
      </c>
      <c r="G90" s="550"/>
    </row>
    <row r="91" spans="1:9" ht="18" customHeight="1" x14ac:dyDescent="0.2">
      <c r="A91" s="263" t="s">
        <v>1036</v>
      </c>
      <c r="B91" s="256"/>
      <c r="C91" s="190"/>
      <c r="D91" s="190"/>
      <c r="E91" s="190"/>
      <c r="F91" s="190"/>
      <c r="G91" s="31"/>
    </row>
    <row r="92" spans="1:9" ht="38.25" customHeight="1" x14ac:dyDescent="0.2">
      <c r="A92" s="50" t="s">
        <v>1630</v>
      </c>
      <c r="B92" s="546" t="s">
        <v>1631</v>
      </c>
      <c r="C92" s="244">
        <v>11323464</v>
      </c>
      <c r="D92" s="190">
        <v>26753</v>
      </c>
      <c r="E92" s="190"/>
      <c r="F92" s="549">
        <f>E92-D92</f>
        <v>-26753</v>
      </c>
      <c r="G92" s="31"/>
    </row>
    <row r="94" spans="1:9" ht="21" customHeight="1" x14ac:dyDescent="0.2">
      <c r="A94" s="50" t="s">
        <v>1939</v>
      </c>
      <c r="B94" s="711" t="s">
        <v>1940</v>
      </c>
      <c r="C94" s="244" t="s">
        <v>1374</v>
      </c>
      <c r="D94" s="549">
        <v>73995</v>
      </c>
      <c r="E94" s="549"/>
      <c r="F94" s="540">
        <f>E94-D94</f>
        <v>-73995</v>
      </c>
    </row>
    <row r="95" spans="1:9" ht="21" customHeight="1" x14ac:dyDescent="0.2">
      <c r="A95" s="50" t="s">
        <v>1939</v>
      </c>
      <c r="B95" s="710" t="s">
        <v>1941</v>
      </c>
      <c r="C95" s="244" t="s">
        <v>1944</v>
      </c>
      <c r="D95" s="549">
        <v>13769</v>
      </c>
      <c r="E95" s="549"/>
      <c r="F95" s="540">
        <f>E95-D95</f>
        <v>-13769</v>
      </c>
    </row>
    <row r="96" spans="1:9" x14ac:dyDescent="0.2">
      <c r="E96" t="s">
        <v>1375</v>
      </c>
      <c r="F96" s="462">
        <f>SUM(F94:F95)</f>
        <v>-87764</v>
      </c>
    </row>
    <row r="97" spans="1:6" x14ac:dyDescent="0.2">
      <c r="F97" s="108"/>
    </row>
    <row r="98" spans="1:6" x14ac:dyDescent="0.2">
      <c r="D98" s="126" t="s">
        <v>1381</v>
      </c>
      <c r="E98" s="126"/>
      <c r="F98" s="126" t="s">
        <v>1382</v>
      </c>
    </row>
    <row r="99" spans="1:6" x14ac:dyDescent="0.2">
      <c r="A99" t="s">
        <v>1376</v>
      </c>
      <c r="C99" t="s">
        <v>1377</v>
      </c>
      <c r="D99" s="338">
        <v>17349.900000000001</v>
      </c>
      <c r="F99" s="339">
        <f>F96/D103*D99</f>
        <v>-34344.861873667833</v>
      </c>
    </row>
    <row r="100" spans="1:6" x14ac:dyDescent="0.2">
      <c r="C100" t="s">
        <v>1378</v>
      </c>
      <c r="D100">
        <v>16472.900000000001</v>
      </c>
      <c r="F100" s="339">
        <f>F96/D103*D100</f>
        <v>-32608.803229917339</v>
      </c>
    </row>
    <row r="101" spans="1:6" x14ac:dyDescent="0.2">
      <c r="C101" t="s">
        <v>1379</v>
      </c>
      <c r="D101">
        <v>6275</v>
      </c>
      <c r="F101" s="339">
        <f>F96/D103*D101</f>
        <v>-12421.628266287738</v>
      </c>
    </row>
    <row r="102" spans="1:6" x14ac:dyDescent="0.2">
      <c r="C102" t="s">
        <v>1380</v>
      </c>
      <c r="D102">
        <v>4237.7</v>
      </c>
      <c r="F102" s="339">
        <f>F96/D103*D102</f>
        <v>-8388.7066301270988</v>
      </c>
    </row>
    <row r="103" spans="1:6" x14ac:dyDescent="0.2">
      <c r="D103" s="341">
        <f>SUM(D99:D102)</f>
        <v>44335.5</v>
      </c>
      <c r="E103" s="13"/>
      <c r="F103" s="340">
        <f>SUM(F99:F102)</f>
        <v>-87764</v>
      </c>
    </row>
  </sheetData>
  <customSheetViews>
    <customSheetView guid="{59BB3A05-2517-4212-B4B0-766CE27362F6}" showPageBreaks="1" fitToPage="1" printArea="1" state="hidden" view="pageBreakPreview">
      <selection activeCell="I13" sqref="I13"/>
      <pageMargins left="0.39370078740157483" right="0.19685039370078741" top="0.39370078740157483" bottom="0.39370078740157483" header="0" footer="0"/>
      <pageSetup paperSize="9" scale="90" fitToHeight="0" orientation="portrait" r:id="rId1"/>
      <headerFooter alignWithMargins="0"/>
    </customSheetView>
    <customSheetView guid="{11E80AD0-6AA7-470D-8311-11AF96F196E5}" showPageBreaks="1" fitToPage="1" printArea="1" state="hidden" view="pageBreakPreview">
      <selection activeCell="G89" sqref="G89"/>
      <pageMargins left="0.39370078740157483" right="0.19685039370078741" top="0.39370078740157483" bottom="0.39370078740157483" header="0" footer="0"/>
      <pageSetup paperSize="9" scale="90" fitToHeight="0" orientation="portrait" r:id="rId2"/>
      <headerFooter alignWithMargins="0"/>
    </customSheetView>
    <customSheetView guid="{1298D0A2-0CF6-434E-A6CD-B210E2963ADD}" showPageBreaks="1" fitToPage="1" printArea="1" view="pageBreakPreview" topLeftCell="A52">
      <selection activeCell="F65" sqref="F65"/>
      <pageMargins left="0.39370078740157483" right="0.19685039370078741" top="0.39370078740157483" bottom="0.39370078740157483" header="0" footer="0"/>
      <pageSetup paperSize="9" scale="90" fitToHeight="0" orientation="portrait" r:id="rId3"/>
      <headerFooter alignWithMargins="0"/>
    </customSheetView>
  </customSheetViews>
  <mergeCells count="35">
    <mergeCell ref="G47:G49"/>
    <mergeCell ref="F47:F49"/>
    <mergeCell ref="H51:H52"/>
    <mergeCell ref="I57:I58"/>
    <mergeCell ref="G53:G54"/>
    <mergeCell ref="H53:H54"/>
    <mergeCell ref="F53:F54"/>
    <mergeCell ref="C1:D1"/>
    <mergeCell ref="B50:C50"/>
    <mergeCell ref="E1:F1"/>
    <mergeCell ref="F3:F5"/>
    <mergeCell ref="C47:C49"/>
    <mergeCell ref="B47:B49"/>
    <mergeCell ref="A2:B2"/>
    <mergeCell ref="B51:B52"/>
    <mergeCell ref="A3:A5"/>
    <mergeCell ref="D3:E4"/>
    <mergeCell ref="D47:E48"/>
    <mergeCell ref="B3:B5"/>
    <mergeCell ref="A47:A49"/>
    <mergeCell ref="C3:C5"/>
    <mergeCell ref="C53:C54"/>
    <mergeCell ref="E53:E54"/>
    <mergeCell ref="A83:A84"/>
    <mergeCell ref="D70:E70"/>
    <mergeCell ref="B53:B54"/>
    <mergeCell ref="H75:H77"/>
    <mergeCell ref="C71:E71"/>
    <mergeCell ref="A82:D82"/>
    <mergeCell ref="A75:A77"/>
    <mergeCell ref="B75:B77"/>
    <mergeCell ref="C75:C77"/>
    <mergeCell ref="D75:E76"/>
    <mergeCell ref="F75:F77"/>
    <mergeCell ref="G75:G77"/>
  </mergeCells>
  <phoneticPr fontId="11" type="noConversion"/>
  <pageMargins left="0.39370078740157483" right="0.19685039370078741" top="0.39370078740157483" bottom="0.39370078740157483" header="0" footer="0"/>
  <pageSetup paperSize="9" scale="90" fitToHeight="0" orientation="portrait" r:id="rId4"/>
  <headerFooter alignWithMargins="0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0"/>
  <sheetViews>
    <sheetView workbookViewId="0">
      <selection activeCell="H6" sqref="H6"/>
    </sheetView>
  </sheetViews>
  <sheetFormatPr defaultColWidth="9.140625" defaultRowHeight="12.75" x14ac:dyDescent="0.2"/>
  <cols>
    <col min="1" max="1" width="6.28515625" style="376" customWidth="1"/>
    <col min="2" max="2" width="32.85546875" style="376" customWidth="1"/>
    <col min="3" max="3" width="16.85546875" style="376" customWidth="1"/>
    <col min="4" max="4" width="14.5703125" style="391" customWidth="1"/>
    <col min="5" max="5" width="16.42578125" style="376" customWidth="1"/>
    <col min="6" max="6" width="9.7109375" style="376" customWidth="1"/>
    <col min="7" max="7" width="16" style="377" customWidth="1"/>
    <col min="8" max="16384" width="9.140625" style="376"/>
  </cols>
  <sheetData>
    <row r="1" spans="1:7" ht="21" x14ac:dyDescent="0.2">
      <c r="A1" s="874"/>
      <c r="B1" s="874"/>
      <c r="C1" s="874"/>
      <c r="D1" s="874"/>
      <c r="E1" s="874"/>
    </row>
    <row r="2" spans="1:7" ht="42" customHeight="1" x14ac:dyDescent="0.2">
      <c r="A2" s="875" t="s">
        <v>1421</v>
      </c>
      <c r="B2" s="875"/>
      <c r="C2" s="875"/>
      <c r="D2" s="875"/>
      <c r="E2" s="875"/>
    </row>
    <row r="3" spans="1:7" ht="20.25" customHeight="1" x14ac:dyDescent="0.2">
      <c r="A3" s="876" t="s">
        <v>1417</v>
      </c>
      <c r="B3" s="876"/>
      <c r="C3" s="876"/>
      <c r="D3" s="876"/>
      <c r="E3" s="876"/>
      <c r="F3" s="378"/>
    </row>
    <row r="4" spans="1:7" ht="31.5" customHeight="1" x14ac:dyDescent="0.35">
      <c r="A4" s="873" t="s">
        <v>1419</v>
      </c>
      <c r="B4" s="873"/>
      <c r="C4" s="379"/>
      <c r="D4" s="380"/>
      <c r="E4" s="451">
        <v>24861.41</v>
      </c>
    </row>
    <row r="5" spans="1:7" ht="15" x14ac:dyDescent="0.25">
      <c r="A5" s="374">
        <v>44335.5</v>
      </c>
      <c r="B5" s="381" t="s">
        <v>1328</v>
      </c>
      <c r="C5" s="382"/>
      <c r="D5" s="382"/>
      <c r="E5" s="383"/>
    </row>
    <row r="6" spans="1:7" ht="15" x14ac:dyDescent="0.25">
      <c r="A6" s="381" t="s">
        <v>1418</v>
      </c>
      <c r="B6" s="291">
        <f>E4*5.05/A5</f>
        <v>2.8318192080838154</v>
      </c>
      <c r="C6" s="382" t="s">
        <v>1021</v>
      </c>
      <c r="D6" s="382"/>
      <c r="E6" s="383"/>
    </row>
    <row r="7" spans="1:7" ht="15" x14ac:dyDescent="0.25">
      <c r="A7" s="384" t="s">
        <v>1011</v>
      </c>
      <c r="B7" s="384"/>
      <c r="C7" s="384"/>
      <c r="D7" s="384"/>
      <c r="E7" s="383"/>
    </row>
    <row r="8" spans="1:7" ht="15" x14ac:dyDescent="0.25">
      <c r="A8" s="381" t="s">
        <v>1422</v>
      </c>
      <c r="B8" s="381"/>
      <c r="C8" s="381"/>
      <c r="D8" s="381"/>
      <c r="E8" s="383"/>
    </row>
    <row r="9" spans="1:7" ht="15" x14ac:dyDescent="0.25">
      <c r="A9" s="872" t="s">
        <v>1016</v>
      </c>
      <c r="B9" s="872"/>
      <c r="C9" s="872"/>
      <c r="D9" s="872"/>
      <c r="E9" s="385"/>
    </row>
    <row r="10" spans="1:7" ht="15" x14ac:dyDescent="0.25">
      <c r="A10" s="381" t="s">
        <v>1012</v>
      </c>
      <c r="B10" s="381"/>
      <c r="C10" s="381"/>
      <c r="D10" s="381"/>
      <c r="E10" s="385"/>
    </row>
    <row r="11" spans="1:7" ht="15" x14ac:dyDescent="0.25">
      <c r="A11" s="872" t="s">
        <v>1017</v>
      </c>
      <c r="B11" s="872"/>
      <c r="C11" s="872"/>
      <c r="D11" s="872"/>
      <c r="E11" s="386"/>
    </row>
    <row r="12" spans="1:7" ht="15" x14ac:dyDescent="0.25">
      <c r="A12" s="387"/>
      <c r="B12" s="387"/>
      <c r="C12" s="387"/>
      <c r="D12" s="387"/>
      <c r="E12" s="388"/>
      <c r="F12" s="389"/>
    </row>
    <row r="13" spans="1:7" ht="15" x14ac:dyDescent="0.25">
      <c r="B13" s="390"/>
      <c r="C13" s="293" t="s">
        <v>1989</v>
      </c>
    </row>
    <row r="14" spans="1:7" s="396" customFormat="1" ht="25.5" x14ac:dyDescent="0.2">
      <c r="A14" s="392" t="s">
        <v>23</v>
      </c>
      <c r="B14" s="393" t="s">
        <v>24</v>
      </c>
      <c r="C14" s="393"/>
      <c r="D14" s="392" t="s">
        <v>26</v>
      </c>
      <c r="E14" s="394" t="s">
        <v>25</v>
      </c>
      <c r="F14" s="392" t="s">
        <v>1013</v>
      </c>
      <c r="G14" s="395" t="s">
        <v>1014</v>
      </c>
    </row>
    <row r="15" spans="1:7" ht="15" x14ac:dyDescent="0.25">
      <c r="A15" s="397"/>
      <c r="B15" s="398" t="s">
        <v>27</v>
      </c>
      <c r="C15" s="398"/>
      <c r="D15" s="399"/>
      <c r="E15" s="400"/>
      <c r="F15" s="399"/>
      <c r="G15" s="399"/>
    </row>
    <row r="16" spans="1:7" ht="15" x14ac:dyDescent="0.25">
      <c r="A16" s="397"/>
      <c r="B16" s="401" t="s">
        <v>71</v>
      </c>
      <c r="C16" s="397"/>
      <c r="D16" s="402"/>
      <c r="E16" s="400"/>
      <c r="F16" s="399"/>
      <c r="G16" s="399"/>
    </row>
    <row r="17" spans="1:7" ht="15" x14ac:dyDescent="0.25">
      <c r="A17" s="397">
        <v>1</v>
      </c>
      <c r="B17" s="403" t="s">
        <v>72</v>
      </c>
      <c r="C17" s="404" t="s">
        <v>73</v>
      </c>
      <c r="D17" s="399">
        <v>147.4</v>
      </c>
      <c r="E17" s="400">
        <f>$E$4*'МОП корп. 1'!D17/$A$5</f>
        <v>82.655475499317703</v>
      </c>
      <c r="F17" s="399">
        <v>5.05</v>
      </c>
      <c r="G17" s="399">
        <f>E17*F17</f>
        <v>417.41015127155441</v>
      </c>
    </row>
    <row r="18" spans="1:7" ht="15" x14ac:dyDescent="0.25">
      <c r="A18" s="397">
        <f>A17+1</f>
        <v>2</v>
      </c>
      <c r="B18" s="403" t="s">
        <v>74</v>
      </c>
      <c r="C18" s="404" t="s">
        <v>75</v>
      </c>
      <c r="D18" s="399">
        <v>92.7</v>
      </c>
      <c r="E18" s="400">
        <f>$E$4*D18/$A$5</f>
        <v>51.982107047399936</v>
      </c>
      <c r="F18" s="399">
        <v>5.05</v>
      </c>
      <c r="G18" s="399">
        <f t="shared" ref="G18:G24" si="0">E18*F18</f>
        <v>262.50964058936967</v>
      </c>
    </row>
    <row r="19" spans="1:7" ht="15" x14ac:dyDescent="0.25">
      <c r="A19" s="397">
        <f>A18+1</f>
        <v>3</v>
      </c>
      <c r="B19" s="403" t="s">
        <v>76</v>
      </c>
      <c r="C19" s="404" t="s">
        <v>77</v>
      </c>
      <c r="D19" s="399">
        <v>144.19999999999999</v>
      </c>
      <c r="E19" s="400">
        <f>$E$4*D19/$A$5</f>
        <v>80.861055407066559</v>
      </c>
      <c r="F19" s="399">
        <v>5.05</v>
      </c>
      <c r="G19" s="399">
        <f t="shared" si="0"/>
        <v>408.34832980568609</v>
      </c>
    </row>
    <row r="20" spans="1:7" ht="15" customHeight="1" x14ac:dyDescent="0.25">
      <c r="A20" s="397">
        <f t="shared" ref="A20:A27" si="1">A19+1</f>
        <v>4</v>
      </c>
      <c r="B20" s="405" t="s">
        <v>947</v>
      </c>
      <c r="C20" s="404" t="s">
        <v>1387</v>
      </c>
      <c r="D20" s="406">
        <v>315.5</v>
      </c>
      <c r="E20" s="400">
        <f>$E$4*D20/$A$5</f>
        <v>176.9186059703849</v>
      </c>
      <c r="F20" s="399">
        <v>5.05</v>
      </c>
      <c r="G20" s="399">
        <f t="shared" si="0"/>
        <v>893.43896015044368</v>
      </c>
    </row>
    <row r="21" spans="1:7" ht="15" x14ac:dyDescent="0.25">
      <c r="A21" s="397">
        <f t="shared" si="1"/>
        <v>5</v>
      </c>
      <c r="B21" s="403" t="s">
        <v>78</v>
      </c>
      <c r="C21" s="404" t="s">
        <v>79</v>
      </c>
      <c r="D21" s="399">
        <v>186.6</v>
      </c>
      <c r="E21" s="400">
        <f t="shared" ref="E21:E23" si="2">$E$4*D21/$A$5</f>
        <v>104.63712162939404</v>
      </c>
      <c r="F21" s="399">
        <v>5.05</v>
      </c>
      <c r="G21" s="399">
        <f>E21*F21</f>
        <v>528.41746422843994</v>
      </c>
    </row>
    <row r="22" spans="1:7" ht="15" x14ac:dyDescent="0.25">
      <c r="A22" s="397">
        <f t="shared" si="1"/>
        <v>6</v>
      </c>
      <c r="B22" s="403" t="s">
        <v>80</v>
      </c>
      <c r="C22" s="404" t="s">
        <v>81</v>
      </c>
      <c r="D22" s="399">
        <v>207.3</v>
      </c>
      <c r="E22" s="400">
        <f t="shared" si="2"/>
        <v>116.24477660114357</v>
      </c>
      <c r="F22" s="399">
        <v>5.05</v>
      </c>
      <c r="G22" s="399">
        <f t="shared" si="0"/>
        <v>587.03612183577502</v>
      </c>
    </row>
    <row r="23" spans="1:7" ht="24" customHeight="1" x14ac:dyDescent="0.25">
      <c r="A23" s="397">
        <f t="shared" si="1"/>
        <v>7</v>
      </c>
      <c r="B23" s="407" t="s">
        <v>1325</v>
      </c>
      <c r="C23" s="404" t="s">
        <v>79</v>
      </c>
      <c r="D23" s="399">
        <f>96.1+62.8</f>
        <v>158.89999999999998</v>
      </c>
      <c r="E23" s="400">
        <f t="shared" si="2"/>
        <v>89.104172705845187</v>
      </c>
      <c r="F23" s="399">
        <v>5.05</v>
      </c>
      <c r="G23" s="399">
        <f t="shared" si="0"/>
        <v>449.9760721645182</v>
      </c>
    </row>
    <row r="24" spans="1:7" ht="17.25" customHeight="1" x14ac:dyDescent="0.25">
      <c r="A24" s="397">
        <v>8</v>
      </c>
      <c r="B24" s="405" t="s">
        <v>1326</v>
      </c>
      <c r="C24" s="408" t="s">
        <v>105</v>
      </c>
      <c r="D24" s="399">
        <v>143.19999999999999</v>
      </c>
      <c r="E24" s="400">
        <f>$E$4*D24/$A$5</f>
        <v>80.30029912823808</v>
      </c>
      <c r="F24" s="399">
        <v>5.05</v>
      </c>
      <c r="G24" s="399">
        <f t="shared" si="0"/>
        <v>405.51651059760229</v>
      </c>
    </row>
    <row r="25" spans="1:7" ht="15" x14ac:dyDescent="0.25">
      <c r="A25" s="397"/>
      <c r="B25" s="409" t="s">
        <v>71</v>
      </c>
      <c r="C25" s="410"/>
      <c r="D25" s="411">
        <f>SUM(D17:D24)</f>
        <v>1395.8</v>
      </c>
      <c r="E25" s="411">
        <f>SUM(E17:E24)</f>
        <v>782.70361398878993</v>
      </c>
      <c r="F25" s="399">
        <v>5.05</v>
      </c>
      <c r="G25" s="412">
        <f>SUM(G17:G24)</f>
        <v>3952.6532506433887</v>
      </c>
    </row>
    <row r="26" spans="1:7" ht="15" x14ac:dyDescent="0.25">
      <c r="A26" s="397">
        <f>A23+1</f>
        <v>8</v>
      </c>
      <c r="B26" s="409" t="str">
        <f>'[1]Под 6'!A6</f>
        <v>Л/ 01</v>
      </c>
      <c r="C26" s="413" t="s">
        <v>292</v>
      </c>
      <c r="D26" s="411">
        <v>83.8</v>
      </c>
      <c r="E26" s="400">
        <f>$E$4*D26/$A$5</f>
        <v>46.99137616582648</v>
      </c>
      <c r="F26" s="399">
        <v>5.05</v>
      </c>
      <c r="G26" s="412">
        <f>E26*F26</f>
        <v>237.30644963742373</v>
      </c>
    </row>
    <row r="27" spans="1:7" ht="15" x14ac:dyDescent="0.25">
      <c r="A27" s="397">
        <f t="shared" si="1"/>
        <v>9</v>
      </c>
      <c r="B27" s="409" t="str">
        <f>'[1]Под 6'!A7</f>
        <v>2</v>
      </c>
      <c r="C27" s="414" t="s">
        <v>293</v>
      </c>
      <c r="D27" s="411">
        <v>45.4</v>
      </c>
      <c r="E27" s="400">
        <f t="shared" ref="E27:E57" si="3">$E$4*D27/$A$5</f>
        <v>25.458335058812914</v>
      </c>
      <c r="F27" s="399">
        <v>5.05</v>
      </c>
      <c r="G27" s="412">
        <f t="shared" ref="G27:G90" si="4">E27*F27</f>
        <v>128.56459204700522</v>
      </c>
    </row>
    <row r="28" spans="1:7" ht="15" x14ac:dyDescent="0.25">
      <c r="A28" s="397">
        <f>A27+1</f>
        <v>10</v>
      </c>
      <c r="B28" s="409" t="str">
        <f>'[1]Под 6'!A8</f>
        <v>3</v>
      </c>
      <c r="C28" s="414" t="s">
        <v>293</v>
      </c>
      <c r="D28" s="411">
        <v>45.4</v>
      </c>
      <c r="E28" s="400">
        <f t="shared" si="3"/>
        <v>25.458335058812914</v>
      </c>
      <c r="F28" s="399">
        <v>5.05</v>
      </c>
      <c r="G28" s="412">
        <f t="shared" si="4"/>
        <v>128.56459204700522</v>
      </c>
    </row>
    <row r="29" spans="1:7" ht="15" x14ac:dyDescent="0.25">
      <c r="A29" s="397">
        <f>A28+1</f>
        <v>11</v>
      </c>
      <c r="B29" s="409" t="str">
        <f>'[1]Под 6'!A9</f>
        <v>4</v>
      </c>
      <c r="C29" s="415" t="s">
        <v>294</v>
      </c>
      <c r="D29" s="411">
        <v>108.3</v>
      </c>
      <c r="E29" s="400">
        <f t="shared" si="3"/>
        <v>60.729904997124194</v>
      </c>
      <c r="F29" s="399">
        <v>5.05</v>
      </c>
      <c r="G29" s="412">
        <f t="shared" si="4"/>
        <v>306.68602023547714</v>
      </c>
    </row>
    <row r="30" spans="1:7" ht="15" x14ac:dyDescent="0.25">
      <c r="A30" s="397">
        <f t="shared" ref="A30:A93" si="5">A29+1</f>
        <v>12</v>
      </c>
      <c r="B30" s="409" t="str">
        <f>'[1]Под 6'!A10</f>
        <v>5</v>
      </c>
      <c r="C30" s="415" t="s">
        <v>295</v>
      </c>
      <c r="D30" s="411">
        <v>58.4</v>
      </c>
      <c r="E30" s="400">
        <f t="shared" si="3"/>
        <v>32.748166683583136</v>
      </c>
      <c r="F30" s="399">
        <v>5.05</v>
      </c>
      <c r="G30" s="412">
        <f t="shared" si="4"/>
        <v>165.37824175209482</v>
      </c>
    </row>
    <row r="31" spans="1:7" ht="15" x14ac:dyDescent="0.25">
      <c r="A31" s="397">
        <f t="shared" si="5"/>
        <v>13</v>
      </c>
      <c r="B31" s="409" t="str">
        <f>'[1]Под 6'!A11</f>
        <v>П/ 06</v>
      </c>
      <c r="C31" s="416" t="s">
        <v>296</v>
      </c>
      <c r="D31" s="411">
        <v>100.7</v>
      </c>
      <c r="E31" s="400">
        <f t="shared" si="3"/>
        <v>56.468157278027768</v>
      </c>
      <c r="F31" s="399">
        <v>5.05</v>
      </c>
      <c r="G31" s="412">
        <f t="shared" si="4"/>
        <v>285.16419425404024</v>
      </c>
    </row>
    <row r="32" spans="1:7" ht="15" x14ac:dyDescent="0.25">
      <c r="A32" s="397">
        <f t="shared" si="5"/>
        <v>14</v>
      </c>
      <c r="B32" s="409" t="str">
        <f>'[1]Под 6'!A12</f>
        <v>7</v>
      </c>
      <c r="C32" s="416" t="s">
        <v>297</v>
      </c>
      <c r="D32" s="411">
        <v>80.599999999999994</v>
      </c>
      <c r="E32" s="400">
        <f t="shared" si="3"/>
        <v>45.19695607357535</v>
      </c>
      <c r="F32" s="399">
        <v>5.05</v>
      </c>
      <c r="G32" s="412">
        <f t="shared" si="4"/>
        <v>228.24462817155552</v>
      </c>
    </row>
    <row r="33" spans="1:7" ht="15" x14ac:dyDescent="0.25">
      <c r="A33" s="397">
        <f t="shared" si="5"/>
        <v>15</v>
      </c>
      <c r="B33" s="409" t="str">
        <f>'[1]Под 6'!A13</f>
        <v>8</v>
      </c>
      <c r="C33" s="416" t="s">
        <v>298</v>
      </c>
      <c r="D33" s="411">
        <v>111.3</v>
      </c>
      <c r="E33" s="400">
        <f t="shared" si="3"/>
        <v>62.412173833609629</v>
      </c>
      <c r="F33" s="399">
        <v>5.05</v>
      </c>
      <c r="G33" s="412">
        <f t="shared" si="4"/>
        <v>315.1814778597286</v>
      </c>
    </row>
    <row r="34" spans="1:7" ht="15" x14ac:dyDescent="0.25">
      <c r="A34" s="397">
        <f t="shared" si="5"/>
        <v>16</v>
      </c>
      <c r="B34" s="409" t="str">
        <f>'[1]Под 6'!A14</f>
        <v>9</v>
      </c>
      <c r="C34" s="416" t="s">
        <v>299</v>
      </c>
      <c r="D34" s="411">
        <v>86.9</v>
      </c>
      <c r="E34" s="400">
        <f t="shared" si="3"/>
        <v>48.72972063019477</v>
      </c>
      <c r="F34" s="399">
        <v>5.05</v>
      </c>
      <c r="G34" s="412">
        <f t="shared" si="4"/>
        <v>246.08508918248359</v>
      </c>
    </row>
    <row r="35" spans="1:7" ht="15" x14ac:dyDescent="0.25">
      <c r="A35" s="397">
        <f t="shared" si="5"/>
        <v>17</v>
      </c>
      <c r="B35" s="409" t="str">
        <f>'[1]Под 6'!A15</f>
        <v>Л/10</v>
      </c>
      <c r="C35" s="416" t="s">
        <v>300</v>
      </c>
      <c r="D35" s="411">
        <v>84.4</v>
      </c>
      <c r="E35" s="400">
        <f t="shared" si="3"/>
        <v>47.327829933123574</v>
      </c>
      <c r="F35" s="399">
        <v>5.05</v>
      </c>
      <c r="G35" s="412">
        <f t="shared" si="4"/>
        <v>239.00554116227403</v>
      </c>
    </row>
    <row r="36" spans="1:7" ht="15" x14ac:dyDescent="0.25">
      <c r="A36" s="397">
        <f t="shared" si="5"/>
        <v>18</v>
      </c>
      <c r="B36" s="409" t="str">
        <f>'[1]Под 6'!A16</f>
        <v>11</v>
      </c>
      <c r="C36" s="414" t="s">
        <v>301</v>
      </c>
      <c r="D36" s="411">
        <v>44.5</v>
      </c>
      <c r="E36" s="400">
        <f t="shared" si="3"/>
        <v>24.953654407867283</v>
      </c>
      <c r="F36" s="399">
        <v>5.05</v>
      </c>
      <c r="G36" s="412">
        <f t="shared" si="4"/>
        <v>126.01595475972978</v>
      </c>
    </row>
    <row r="37" spans="1:7" ht="15" x14ac:dyDescent="0.25">
      <c r="A37" s="397">
        <f t="shared" si="5"/>
        <v>19</v>
      </c>
      <c r="B37" s="409" t="str">
        <f>'[1]Под 6'!A17</f>
        <v>12</v>
      </c>
      <c r="C37" s="417" t="s">
        <v>302</v>
      </c>
      <c r="D37" s="411">
        <v>45.3</v>
      </c>
      <c r="E37" s="400">
        <f t="shared" si="3"/>
        <v>25.402259430930066</v>
      </c>
      <c r="F37" s="399">
        <v>5.05</v>
      </c>
      <c r="G37" s="412">
        <f t="shared" si="4"/>
        <v>128.28141012619682</v>
      </c>
    </row>
    <row r="38" spans="1:7" ht="15" x14ac:dyDescent="0.25">
      <c r="A38" s="397">
        <f t="shared" si="5"/>
        <v>20</v>
      </c>
      <c r="B38" s="409" t="str">
        <f>'[1]Под 6'!A18</f>
        <v>13</v>
      </c>
      <c r="C38" s="418" t="s">
        <v>303</v>
      </c>
      <c r="D38" s="411">
        <f>107.8</f>
        <v>107.8</v>
      </c>
      <c r="E38" s="400">
        <f t="shared" si="3"/>
        <v>60.449526857709962</v>
      </c>
      <c r="F38" s="399">
        <v>5.05</v>
      </c>
      <c r="G38" s="412">
        <f t="shared" si="4"/>
        <v>305.27011063143527</v>
      </c>
    </row>
    <row r="39" spans="1:7" ht="15" x14ac:dyDescent="0.25">
      <c r="A39" s="397">
        <f t="shared" si="5"/>
        <v>21</v>
      </c>
      <c r="B39" s="409" t="str">
        <f>'[1]Под 6'!A19</f>
        <v>14</v>
      </c>
      <c r="C39" s="418" t="s">
        <v>304</v>
      </c>
      <c r="D39" s="411">
        <v>57.3</v>
      </c>
      <c r="E39" s="400">
        <f t="shared" si="3"/>
        <v>32.131334776871803</v>
      </c>
      <c r="F39" s="399">
        <v>5.05</v>
      </c>
      <c r="G39" s="412">
        <f t="shared" si="4"/>
        <v>162.26324062320259</v>
      </c>
    </row>
    <row r="40" spans="1:7" ht="15" x14ac:dyDescent="0.25">
      <c r="A40" s="397">
        <f t="shared" si="5"/>
        <v>22</v>
      </c>
      <c r="B40" s="409" t="str">
        <f>'[1]Под 6'!A20</f>
        <v>П/ 15</v>
      </c>
      <c r="C40" s="415" t="s">
        <v>305</v>
      </c>
      <c r="D40" s="411">
        <v>110.6</v>
      </c>
      <c r="E40" s="400">
        <f t="shared" si="3"/>
        <v>62.019644438429701</v>
      </c>
      <c r="F40" s="399">
        <v>5.05</v>
      </c>
      <c r="G40" s="412">
        <f t="shared" si="4"/>
        <v>313.19920441406998</v>
      </c>
    </row>
    <row r="41" spans="1:7" ht="15" x14ac:dyDescent="0.25">
      <c r="A41" s="397">
        <f t="shared" si="5"/>
        <v>23</v>
      </c>
      <c r="B41" s="409" t="str">
        <f>'[1]Под 6'!A21</f>
        <v>16</v>
      </c>
      <c r="C41" s="416" t="s">
        <v>306</v>
      </c>
      <c r="D41" s="411">
        <v>79.3</v>
      </c>
      <c r="E41" s="400">
        <f t="shared" si="3"/>
        <v>44.467972911098329</v>
      </c>
      <c r="F41" s="399">
        <v>5.05</v>
      </c>
      <c r="G41" s="412">
        <f t="shared" si="4"/>
        <v>224.56326320104654</v>
      </c>
    </row>
    <row r="42" spans="1:7" ht="15" x14ac:dyDescent="0.25">
      <c r="A42" s="397">
        <f t="shared" si="5"/>
        <v>24</v>
      </c>
      <c r="B42" s="409" t="str">
        <f>'[1]Под 6'!A22</f>
        <v>17</v>
      </c>
      <c r="C42" s="416" t="s">
        <v>307</v>
      </c>
      <c r="D42" s="411">
        <v>118.8</v>
      </c>
      <c r="E42" s="400">
        <f t="shared" si="3"/>
        <v>66.617845924823214</v>
      </c>
      <c r="F42" s="399">
        <v>5.05</v>
      </c>
      <c r="G42" s="412">
        <f t="shared" si="4"/>
        <v>336.42012192035725</v>
      </c>
    </row>
    <row r="43" spans="1:7" ht="15" x14ac:dyDescent="0.25">
      <c r="A43" s="397">
        <f t="shared" si="5"/>
        <v>25</v>
      </c>
      <c r="B43" s="409" t="str">
        <f>'[1]Под 6'!A23</f>
        <v>18</v>
      </c>
      <c r="C43" s="416" t="s">
        <v>308</v>
      </c>
      <c r="D43" s="411">
        <v>85.8</v>
      </c>
      <c r="E43" s="400">
        <f t="shared" si="3"/>
        <v>48.112888723483444</v>
      </c>
      <c r="F43" s="399">
        <v>5.05</v>
      </c>
      <c r="G43" s="412">
        <f t="shared" si="4"/>
        <v>242.97008805359138</v>
      </c>
    </row>
    <row r="44" spans="1:7" ht="15" x14ac:dyDescent="0.25">
      <c r="A44" s="397">
        <f t="shared" si="5"/>
        <v>26</v>
      </c>
      <c r="B44" s="409" t="str">
        <f>'[1]Под 6'!A24</f>
        <v>Л/ 19</v>
      </c>
      <c r="C44" s="416" t="s">
        <v>309</v>
      </c>
      <c r="D44" s="411">
        <v>84.9</v>
      </c>
      <c r="E44" s="400">
        <f t="shared" si="3"/>
        <v>47.608208072537813</v>
      </c>
      <c r="F44" s="399">
        <v>5.05</v>
      </c>
      <c r="G44" s="412">
        <f t="shared" si="4"/>
        <v>240.42145076631596</v>
      </c>
    </row>
    <row r="45" spans="1:7" ht="15" x14ac:dyDescent="0.25">
      <c r="A45" s="397">
        <f t="shared" si="5"/>
        <v>27</v>
      </c>
      <c r="B45" s="409" t="str">
        <f>'[1]Под 6'!A25</f>
        <v>20</v>
      </c>
      <c r="C45" s="418" t="s">
        <v>310</v>
      </c>
      <c r="D45" s="411">
        <v>44.6</v>
      </c>
      <c r="E45" s="400">
        <f t="shared" si="3"/>
        <v>25.009730035750131</v>
      </c>
      <c r="F45" s="399">
        <v>5.05</v>
      </c>
      <c r="G45" s="412">
        <f t="shared" si="4"/>
        <v>126.29913668053815</v>
      </c>
    </row>
    <row r="46" spans="1:7" ht="15" x14ac:dyDescent="0.25">
      <c r="A46" s="397">
        <f t="shared" si="5"/>
        <v>28</v>
      </c>
      <c r="B46" s="409" t="str">
        <f>'[1]Под 6'!A26</f>
        <v>21</v>
      </c>
      <c r="C46" s="418" t="s">
        <v>311</v>
      </c>
      <c r="D46" s="411">
        <v>45.6</v>
      </c>
      <c r="E46" s="400">
        <f t="shared" si="3"/>
        <v>25.570486314578613</v>
      </c>
      <c r="F46" s="399">
        <v>5.05</v>
      </c>
      <c r="G46" s="412">
        <f t="shared" si="4"/>
        <v>129.130955888622</v>
      </c>
    </row>
    <row r="47" spans="1:7" ht="15" x14ac:dyDescent="0.25">
      <c r="A47" s="397">
        <f t="shared" si="5"/>
        <v>29</v>
      </c>
      <c r="B47" s="409" t="str">
        <f>'[1]Под 6'!A27</f>
        <v>22</v>
      </c>
      <c r="C47" s="418" t="s">
        <v>312</v>
      </c>
      <c r="D47" s="411">
        <v>106.6</v>
      </c>
      <c r="E47" s="400">
        <f t="shared" si="3"/>
        <v>59.776619323115781</v>
      </c>
      <c r="F47" s="399">
        <v>5.05</v>
      </c>
      <c r="G47" s="412">
        <f t="shared" si="4"/>
        <v>301.87192758173467</v>
      </c>
    </row>
    <row r="48" spans="1:7" ht="15" x14ac:dyDescent="0.25">
      <c r="A48" s="397">
        <f t="shared" si="5"/>
        <v>30</v>
      </c>
      <c r="B48" s="409" t="str">
        <f>'[1]Под 6'!A28</f>
        <v>23</v>
      </c>
      <c r="C48" s="418" t="s">
        <v>313</v>
      </c>
      <c r="D48" s="411">
        <v>57.8</v>
      </c>
      <c r="E48" s="400">
        <f t="shared" si="3"/>
        <v>32.411712916286042</v>
      </c>
      <c r="F48" s="399">
        <v>5.05</v>
      </c>
      <c r="G48" s="412">
        <f t="shared" si="4"/>
        <v>163.67915022724452</v>
      </c>
    </row>
    <row r="49" spans="1:7" ht="15" x14ac:dyDescent="0.25">
      <c r="A49" s="397">
        <f t="shared" si="5"/>
        <v>31</v>
      </c>
      <c r="B49" s="409" t="str">
        <f>'[1]Под 6'!A29</f>
        <v>П/ 24</v>
      </c>
      <c r="C49" s="416" t="s">
        <v>314</v>
      </c>
      <c r="D49" s="411">
        <v>99.7</v>
      </c>
      <c r="E49" s="400">
        <f t="shared" si="3"/>
        <v>55.90740099919929</v>
      </c>
      <c r="F49" s="399">
        <v>5.05</v>
      </c>
      <c r="G49" s="412">
        <f t="shared" si="4"/>
        <v>282.33237504595638</v>
      </c>
    </row>
    <row r="50" spans="1:7" ht="15" x14ac:dyDescent="0.25">
      <c r="A50" s="397">
        <f t="shared" si="5"/>
        <v>32</v>
      </c>
      <c r="B50" s="409" t="str">
        <f>'[1]Под 6'!A30</f>
        <v>25</v>
      </c>
      <c r="C50" s="416" t="s">
        <v>315</v>
      </c>
      <c r="D50" s="411">
        <f>81</f>
        <v>81</v>
      </c>
      <c r="E50" s="400">
        <f t="shared" si="3"/>
        <v>45.421258585106742</v>
      </c>
      <c r="F50" s="399">
        <v>5.05</v>
      </c>
      <c r="G50" s="412">
        <f t="shared" si="4"/>
        <v>229.37735585478904</v>
      </c>
    </row>
    <row r="51" spans="1:7" ht="15" x14ac:dyDescent="0.25">
      <c r="A51" s="397">
        <f t="shared" si="5"/>
        <v>33</v>
      </c>
      <c r="B51" s="409" t="str">
        <f>'[1]Под 6'!A31</f>
        <v>26</v>
      </c>
      <c r="C51" s="418" t="s">
        <v>316</v>
      </c>
      <c r="D51" s="411">
        <v>118.8</v>
      </c>
      <c r="E51" s="400">
        <f t="shared" si="3"/>
        <v>66.617845924823214</v>
      </c>
      <c r="F51" s="399">
        <v>5.05</v>
      </c>
      <c r="G51" s="412">
        <f t="shared" si="4"/>
        <v>336.42012192035725</v>
      </c>
    </row>
    <row r="52" spans="1:7" ht="15" x14ac:dyDescent="0.25">
      <c r="A52" s="397">
        <f t="shared" si="5"/>
        <v>34</v>
      </c>
      <c r="B52" s="409" t="str">
        <f>'[1]Под 6'!A32</f>
        <v>27</v>
      </c>
      <c r="C52" s="416" t="s">
        <v>317</v>
      </c>
      <c r="D52" s="411">
        <v>85.3</v>
      </c>
      <c r="E52" s="400">
        <f t="shared" si="3"/>
        <v>47.832510584069198</v>
      </c>
      <c r="F52" s="399">
        <v>5.05</v>
      </c>
      <c r="G52" s="412">
        <f t="shared" si="4"/>
        <v>241.55417844954943</v>
      </c>
    </row>
    <row r="53" spans="1:7" ht="15" x14ac:dyDescent="0.25">
      <c r="A53" s="397">
        <f t="shared" si="5"/>
        <v>35</v>
      </c>
      <c r="B53" s="409" t="str">
        <f>'[1]Под 6'!A33</f>
        <v>Л/ 28</v>
      </c>
      <c r="C53" s="416" t="s">
        <v>318</v>
      </c>
      <c r="D53" s="411">
        <v>84</v>
      </c>
      <c r="E53" s="400">
        <f t="shared" si="3"/>
        <v>47.103527421592176</v>
      </c>
      <c r="F53" s="399">
        <v>5.05</v>
      </c>
      <c r="G53" s="412">
        <f t="shared" si="4"/>
        <v>237.87281347904047</v>
      </c>
    </row>
    <row r="54" spans="1:7" ht="15" x14ac:dyDescent="0.25">
      <c r="A54" s="397">
        <f t="shared" si="5"/>
        <v>36</v>
      </c>
      <c r="B54" s="409" t="str">
        <f>'[1]Под 6'!A34</f>
        <v>29</v>
      </c>
      <c r="C54" s="416" t="s">
        <v>319</v>
      </c>
      <c r="D54" s="411">
        <v>46.9</v>
      </c>
      <c r="E54" s="400">
        <f t="shared" si="3"/>
        <v>26.299469477055631</v>
      </c>
      <c r="F54" s="399">
        <v>5.05</v>
      </c>
      <c r="G54" s="412">
        <f t="shared" si="4"/>
        <v>132.81232085913092</v>
      </c>
    </row>
    <row r="55" spans="1:7" ht="15" x14ac:dyDescent="0.25">
      <c r="A55" s="397">
        <f t="shared" si="5"/>
        <v>37</v>
      </c>
      <c r="B55" s="409" t="str">
        <f>'[1]Под 6'!A35</f>
        <v>30</v>
      </c>
      <c r="C55" s="416" t="s">
        <v>320</v>
      </c>
      <c r="D55" s="411">
        <v>45.1</v>
      </c>
      <c r="E55" s="400">
        <f t="shared" si="3"/>
        <v>25.290108175164374</v>
      </c>
      <c r="F55" s="399">
        <v>5.05</v>
      </c>
      <c r="G55" s="412">
        <f t="shared" si="4"/>
        <v>127.71504628458008</v>
      </c>
    </row>
    <row r="56" spans="1:7" ht="15" x14ac:dyDescent="0.25">
      <c r="A56" s="397">
        <f t="shared" si="5"/>
        <v>38</v>
      </c>
      <c r="B56" s="409" t="str">
        <f>'[1]Под 6'!A36</f>
        <v>31</v>
      </c>
      <c r="C56" s="416" t="s">
        <v>321</v>
      </c>
      <c r="D56" s="411">
        <v>110.2</v>
      </c>
      <c r="E56" s="400">
        <f t="shared" si="3"/>
        <v>61.795341926898317</v>
      </c>
      <c r="F56" s="399">
        <v>5.05</v>
      </c>
      <c r="G56" s="412">
        <f t="shared" si="4"/>
        <v>312.06647673083648</v>
      </c>
    </row>
    <row r="57" spans="1:7" ht="15" x14ac:dyDescent="0.25">
      <c r="A57" s="397">
        <f t="shared" si="5"/>
        <v>39</v>
      </c>
      <c r="B57" s="409" t="str">
        <f>'[1]Под 6'!A37</f>
        <v>32</v>
      </c>
      <c r="C57" s="416" t="s">
        <v>322</v>
      </c>
      <c r="D57" s="411">
        <v>58.5</v>
      </c>
      <c r="E57" s="400">
        <f t="shared" si="3"/>
        <v>32.804242311465984</v>
      </c>
      <c r="F57" s="399">
        <v>5.05</v>
      </c>
      <c r="G57" s="412">
        <f t="shared" si="4"/>
        <v>165.66142367290323</v>
      </c>
    </row>
    <row r="58" spans="1:7" ht="15" x14ac:dyDescent="0.25">
      <c r="A58" s="397">
        <f t="shared" si="5"/>
        <v>40</v>
      </c>
      <c r="B58" s="409" t="str">
        <f>'[1]Под 6'!A38</f>
        <v>П/ 33</v>
      </c>
      <c r="C58" s="416" t="s">
        <v>323</v>
      </c>
      <c r="D58" s="411">
        <v>98.9</v>
      </c>
      <c r="E58" s="400">
        <f t="shared" ref="E58:E89" si="6">$E$4*D58/$A$5</f>
        <v>55.458795976136507</v>
      </c>
      <c r="F58" s="399">
        <v>5.05</v>
      </c>
      <c r="G58" s="412">
        <f t="shared" si="4"/>
        <v>280.06691967948933</v>
      </c>
    </row>
    <row r="59" spans="1:7" ht="15" x14ac:dyDescent="0.25">
      <c r="A59" s="397">
        <f t="shared" si="5"/>
        <v>41</v>
      </c>
      <c r="B59" s="409" t="str">
        <f>'[1]Под 6'!A39</f>
        <v>34</v>
      </c>
      <c r="C59" s="416" t="s">
        <v>324</v>
      </c>
      <c r="D59" s="411">
        <v>80.099999999999994</v>
      </c>
      <c r="E59" s="400">
        <f t="shared" si="6"/>
        <v>44.916577934161111</v>
      </c>
      <c r="F59" s="399">
        <v>5.05</v>
      </c>
      <c r="G59" s="412">
        <f t="shared" si="4"/>
        <v>226.82871856751359</v>
      </c>
    </row>
    <row r="60" spans="1:7" ht="15" x14ac:dyDescent="0.25">
      <c r="A60" s="397">
        <f t="shared" si="5"/>
        <v>42</v>
      </c>
      <c r="B60" s="409" t="str">
        <f>'[1]Под 6'!A40</f>
        <v>35</v>
      </c>
      <c r="C60" s="416" t="s">
        <v>325</v>
      </c>
      <c r="D60" s="411">
        <v>117.6</v>
      </c>
      <c r="E60" s="400">
        <f t="shared" si="6"/>
        <v>65.944938390229041</v>
      </c>
      <c r="F60" s="399">
        <v>5.05</v>
      </c>
      <c r="G60" s="412">
        <f t="shared" si="4"/>
        <v>333.02193887065664</v>
      </c>
    </row>
    <row r="61" spans="1:7" ht="15" x14ac:dyDescent="0.25">
      <c r="A61" s="397">
        <f t="shared" si="5"/>
        <v>43</v>
      </c>
      <c r="B61" s="409" t="str">
        <f>'[1]Под 6'!A41</f>
        <v>36</v>
      </c>
      <c r="C61" s="416" t="s">
        <v>326</v>
      </c>
      <c r="D61" s="411">
        <v>84.7</v>
      </c>
      <c r="E61" s="400">
        <f t="shared" si="6"/>
        <v>47.496056816772118</v>
      </c>
      <c r="F61" s="399">
        <v>5.05</v>
      </c>
      <c r="G61" s="412">
        <f t="shared" si="4"/>
        <v>239.85508692469918</v>
      </c>
    </row>
    <row r="62" spans="1:7" ht="15" x14ac:dyDescent="0.25">
      <c r="A62" s="397">
        <f t="shared" si="5"/>
        <v>44</v>
      </c>
      <c r="B62" s="409" t="str">
        <f>'[1]Под 6'!A42</f>
        <v>Л/37</v>
      </c>
      <c r="C62" s="416" t="s">
        <v>327</v>
      </c>
      <c r="D62" s="411">
        <v>83.1</v>
      </c>
      <c r="E62" s="400">
        <f t="shared" si="6"/>
        <v>46.598846770646546</v>
      </c>
      <c r="F62" s="399">
        <v>5.05</v>
      </c>
      <c r="G62" s="412">
        <f t="shared" si="4"/>
        <v>235.32417619176505</v>
      </c>
    </row>
    <row r="63" spans="1:7" ht="15" x14ac:dyDescent="0.25">
      <c r="A63" s="397">
        <f t="shared" si="5"/>
        <v>45</v>
      </c>
      <c r="B63" s="409" t="str">
        <f>'[1]Под 6'!A43</f>
        <v>38</v>
      </c>
      <c r="C63" s="419" t="s">
        <v>328</v>
      </c>
      <c r="D63" s="411">
        <v>44.7</v>
      </c>
      <c r="E63" s="400">
        <f t="shared" si="6"/>
        <v>25.065805663632979</v>
      </c>
      <c r="F63" s="399">
        <v>5.05</v>
      </c>
      <c r="G63" s="412">
        <f t="shared" si="4"/>
        <v>126.58231860134654</v>
      </c>
    </row>
    <row r="64" spans="1:7" ht="15" x14ac:dyDescent="0.25">
      <c r="A64" s="397">
        <f t="shared" si="5"/>
        <v>46</v>
      </c>
      <c r="B64" s="409" t="str">
        <f>'[1]Под 6'!A44</f>
        <v>39</v>
      </c>
      <c r="C64" s="420" t="s">
        <v>994</v>
      </c>
      <c r="D64" s="411">
        <v>46.4</v>
      </c>
      <c r="E64" s="400">
        <f t="shared" si="6"/>
        <v>26.019091337641392</v>
      </c>
      <c r="F64" s="399">
        <v>5.05</v>
      </c>
      <c r="G64" s="412">
        <f t="shared" si="4"/>
        <v>131.39641125508902</v>
      </c>
    </row>
    <row r="65" spans="1:7" ht="15" x14ac:dyDescent="0.25">
      <c r="A65" s="397">
        <f t="shared" si="5"/>
        <v>47</v>
      </c>
      <c r="B65" s="409" t="str">
        <f>'[1]Под 6'!A45</f>
        <v>40</v>
      </c>
      <c r="C65" s="421" t="s">
        <v>329</v>
      </c>
      <c r="D65" s="411">
        <v>107.1</v>
      </c>
      <c r="E65" s="400">
        <f t="shared" si="6"/>
        <v>60.056997462530028</v>
      </c>
      <c r="F65" s="399">
        <v>5.05</v>
      </c>
      <c r="G65" s="412">
        <f t="shared" si="4"/>
        <v>303.28783718577665</v>
      </c>
    </row>
    <row r="66" spans="1:7" ht="15" x14ac:dyDescent="0.25">
      <c r="A66" s="397">
        <f t="shared" si="5"/>
        <v>48</v>
      </c>
      <c r="B66" s="409" t="str">
        <f>'[1]Под 6'!A46</f>
        <v>41</v>
      </c>
      <c r="C66" s="418" t="s">
        <v>330</v>
      </c>
      <c r="D66" s="411">
        <v>57.7</v>
      </c>
      <c r="E66" s="400">
        <f t="shared" si="6"/>
        <v>32.355637288403202</v>
      </c>
      <c r="F66" s="399">
        <v>5.05</v>
      </c>
      <c r="G66" s="412">
        <f t="shared" si="4"/>
        <v>163.39596830643617</v>
      </c>
    </row>
    <row r="67" spans="1:7" ht="15" x14ac:dyDescent="0.25">
      <c r="A67" s="397">
        <f t="shared" si="5"/>
        <v>49</v>
      </c>
      <c r="B67" s="409" t="str">
        <f>'[1]Под 6'!A47</f>
        <v>П/42</v>
      </c>
      <c r="C67" s="422" t="s">
        <v>331</v>
      </c>
      <c r="D67" s="411">
        <v>100</v>
      </c>
      <c r="E67" s="400">
        <f t="shared" si="6"/>
        <v>56.075627882847833</v>
      </c>
      <c r="F67" s="399">
        <v>5.05</v>
      </c>
      <c r="G67" s="412">
        <f t="shared" si="4"/>
        <v>283.18192080838156</v>
      </c>
    </row>
    <row r="68" spans="1:7" ht="15" x14ac:dyDescent="0.25">
      <c r="A68" s="397">
        <f t="shared" si="5"/>
        <v>50</v>
      </c>
      <c r="B68" s="409">
        <f>'[1]Под 6'!A48</f>
        <v>43</v>
      </c>
      <c r="C68" s="418" t="s">
        <v>332</v>
      </c>
      <c r="D68" s="411">
        <v>78.400000000000006</v>
      </c>
      <c r="E68" s="400">
        <f t="shared" si="6"/>
        <v>43.963292260152706</v>
      </c>
      <c r="F68" s="399">
        <v>5.05</v>
      </c>
      <c r="G68" s="412">
        <f t="shared" si="4"/>
        <v>222.01462591377117</v>
      </c>
    </row>
    <row r="69" spans="1:7" ht="15" x14ac:dyDescent="0.25">
      <c r="A69" s="397">
        <f t="shared" si="5"/>
        <v>51</v>
      </c>
      <c r="B69" s="409">
        <f>'[1]Под 6'!A49</f>
        <v>44</v>
      </c>
      <c r="C69" s="416" t="s">
        <v>333</v>
      </c>
      <c r="D69" s="411">
        <v>117.8</v>
      </c>
      <c r="E69" s="400">
        <f t="shared" si="6"/>
        <v>66.057089645994736</v>
      </c>
      <c r="F69" s="399">
        <v>5.05</v>
      </c>
      <c r="G69" s="412">
        <f t="shared" si="4"/>
        <v>333.58830271227339</v>
      </c>
    </row>
    <row r="70" spans="1:7" ht="15" x14ac:dyDescent="0.25">
      <c r="A70" s="397">
        <f t="shared" si="5"/>
        <v>52</v>
      </c>
      <c r="B70" s="409">
        <f>'[1]Под 6'!A50</f>
        <v>45</v>
      </c>
      <c r="C70" s="418" t="s">
        <v>334</v>
      </c>
      <c r="D70" s="411">
        <f>85.5</f>
        <v>85.5</v>
      </c>
      <c r="E70" s="400">
        <f t="shared" si="6"/>
        <v>47.9446618398349</v>
      </c>
      <c r="F70" s="399">
        <v>5.05</v>
      </c>
      <c r="G70" s="412">
        <f t="shared" si="4"/>
        <v>242.12054229116623</v>
      </c>
    </row>
    <row r="71" spans="1:7" ht="15" x14ac:dyDescent="0.25">
      <c r="A71" s="397">
        <f t="shared" si="5"/>
        <v>53</v>
      </c>
      <c r="B71" s="409" t="str">
        <f>'[1]Под 6'!A51</f>
        <v>Л/ 46</v>
      </c>
      <c r="C71" s="416" t="s">
        <v>335</v>
      </c>
      <c r="D71" s="411">
        <v>84.4</v>
      </c>
      <c r="E71" s="400">
        <f t="shared" si="6"/>
        <v>47.327829933123574</v>
      </c>
      <c r="F71" s="399">
        <v>5.05</v>
      </c>
      <c r="G71" s="412">
        <f t="shared" si="4"/>
        <v>239.00554116227403</v>
      </c>
    </row>
    <row r="72" spans="1:7" ht="15" x14ac:dyDescent="0.25">
      <c r="A72" s="397">
        <f t="shared" si="5"/>
        <v>54</v>
      </c>
      <c r="B72" s="409">
        <f>'[1]Под 6'!A52</f>
        <v>47</v>
      </c>
      <c r="C72" s="416" t="s">
        <v>336</v>
      </c>
      <c r="D72" s="411">
        <v>45.5</v>
      </c>
      <c r="E72" s="400">
        <f t="shared" si="6"/>
        <v>25.514410686695765</v>
      </c>
      <c r="F72" s="399">
        <v>5.05</v>
      </c>
      <c r="G72" s="412">
        <f t="shared" si="4"/>
        <v>128.84777396781359</v>
      </c>
    </row>
    <row r="73" spans="1:7" ht="15" x14ac:dyDescent="0.25">
      <c r="A73" s="397">
        <f t="shared" si="5"/>
        <v>55</v>
      </c>
      <c r="B73" s="409">
        <f>'[1]Под 6'!A53</f>
        <v>48</v>
      </c>
      <c r="C73" s="416" t="s">
        <v>337</v>
      </c>
      <c r="D73" s="411">
        <v>45.7</v>
      </c>
      <c r="E73" s="400">
        <f t="shared" si="6"/>
        <v>25.626561942461461</v>
      </c>
      <c r="F73" s="399">
        <v>5.05</v>
      </c>
      <c r="G73" s="412">
        <f t="shared" si="4"/>
        <v>129.41413780943037</v>
      </c>
    </row>
    <row r="74" spans="1:7" ht="15" x14ac:dyDescent="0.25">
      <c r="A74" s="397">
        <f t="shared" si="5"/>
        <v>56</v>
      </c>
      <c r="B74" s="409">
        <f>'[1]Под 6'!A54</f>
        <v>49</v>
      </c>
      <c r="C74" s="423" t="s">
        <v>338</v>
      </c>
      <c r="D74" s="411">
        <v>107.4</v>
      </c>
      <c r="E74" s="400">
        <f t="shared" si="6"/>
        <v>60.225224346178578</v>
      </c>
      <c r="F74" s="399">
        <v>5.05</v>
      </c>
      <c r="G74" s="412">
        <f t="shared" si="4"/>
        <v>304.13738294820183</v>
      </c>
    </row>
    <row r="75" spans="1:7" ht="15" x14ac:dyDescent="0.25">
      <c r="A75" s="397">
        <f t="shared" si="5"/>
        <v>57</v>
      </c>
      <c r="B75" s="409">
        <f>'[1]Под 6'!A55</f>
        <v>50</v>
      </c>
      <c r="C75" s="410" t="s">
        <v>339</v>
      </c>
      <c r="D75" s="411">
        <v>57.6</v>
      </c>
      <c r="E75" s="400">
        <f t="shared" si="6"/>
        <v>32.299561660520354</v>
      </c>
      <c r="F75" s="399">
        <v>5.05</v>
      </c>
      <c r="G75" s="412">
        <f t="shared" si="4"/>
        <v>163.11278638562777</v>
      </c>
    </row>
    <row r="76" spans="1:7" ht="15" x14ac:dyDescent="0.25">
      <c r="A76" s="424">
        <f t="shared" si="5"/>
        <v>58</v>
      </c>
      <c r="B76" s="409" t="str">
        <f>'[1]Под 6'!A61</f>
        <v>П/ 51</v>
      </c>
      <c r="C76" s="415" t="s">
        <v>340</v>
      </c>
      <c r="D76" s="411">
        <v>101</v>
      </c>
      <c r="E76" s="400">
        <f t="shared" si="6"/>
        <v>56.636384161676311</v>
      </c>
      <c r="F76" s="399">
        <v>5.05</v>
      </c>
      <c r="G76" s="412">
        <f t="shared" si="4"/>
        <v>286.01374001646536</v>
      </c>
    </row>
    <row r="77" spans="1:7" ht="15" x14ac:dyDescent="0.25">
      <c r="A77" s="424">
        <f t="shared" si="5"/>
        <v>59</v>
      </c>
      <c r="B77" s="409" t="str">
        <f>'[1]Под 6'!A62</f>
        <v>52</v>
      </c>
      <c r="C77" s="415" t="s">
        <v>341</v>
      </c>
      <c r="D77" s="411">
        <v>78.7</v>
      </c>
      <c r="E77" s="400">
        <f t="shared" si="6"/>
        <v>44.131519143801242</v>
      </c>
      <c r="F77" s="399">
        <v>5.05</v>
      </c>
      <c r="G77" s="412">
        <f t="shared" si="4"/>
        <v>222.86417167619626</v>
      </c>
    </row>
    <row r="78" spans="1:7" ht="15" x14ac:dyDescent="0.25">
      <c r="A78" s="424">
        <f t="shared" si="5"/>
        <v>60</v>
      </c>
      <c r="B78" s="409" t="str">
        <f>'[1]Под 6'!A63</f>
        <v>53</v>
      </c>
      <c r="C78" s="415" t="s">
        <v>342</v>
      </c>
      <c r="D78" s="411">
        <v>117.1</v>
      </c>
      <c r="E78" s="400">
        <f t="shared" si="6"/>
        <v>65.664560250814816</v>
      </c>
      <c r="F78" s="399">
        <v>5.05</v>
      </c>
      <c r="G78" s="412">
        <f t="shared" si="4"/>
        <v>331.60602926661483</v>
      </c>
    </row>
    <row r="79" spans="1:7" ht="15" x14ac:dyDescent="0.25">
      <c r="A79" s="424">
        <f t="shared" si="5"/>
        <v>61</v>
      </c>
      <c r="B79" s="409" t="str">
        <f>'[1]Под 6'!A64</f>
        <v>54</v>
      </c>
      <c r="C79" s="415" t="s">
        <v>343</v>
      </c>
      <c r="D79" s="411">
        <v>86.1</v>
      </c>
      <c r="E79" s="400">
        <f t="shared" si="6"/>
        <v>48.281115607131987</v>
      </c>
      <c r="F79" s="399">
        <v>5.05</v>
      </c>
      <c r="G79" s="412">
        <f t="shared" si="4"/>
        <v>243.81963381601653</v>
      </c>
    </row>
    <row r="80" spans="1:7" ht="15" x14ac:dyDescent="0.25">
      <c r="A80" s="424">
        <f t="shared" si="5"/>
        <v>62</v>
      </c>
      <c r="B80" s="409" t="str">
        <f>'[1]Под 6'!A65</f>
        <v>Л/ 55</v>
      </c>
      <c r="C80" s="416" t="s">
        <v>344</v>
      </c>
      <c r="D80" s="411">
        <v>83.5</v>
      </c>
      <c r="E80" s="400">
        <f t="shared" si="6"/>
        <v>46.823149282177944</v>
      </c>
      <c r="F80" s="399">
        <v>5.05</v>
      </c>
      <c r="G80" s="412">
        <f t="shared" si="4"/>
        <v>236.4569038749986</v>
      </c>
    </row>
    <row r="81" spans="1:7" ht="15" x14ac:dyDescent="0.25">
      <c r="A81" s="424">
        <f t="shared" si="5"/>
        <v>63</v>
      </c>
      <c r="B81" s="409" t="str">
        <f>'[1]Под 6'!A66</f>
        <v>56</v>
      </c>
      <c r="C81" s="416" t="s">
        <v>345</v>
      </c>
      <c r="D81" s="411">
        <v>45.6</v>
      </c>
      <c r="E81" s="400">
        <f t="shared" si="6"/>
        <v>25.570486314578613</v>
      </c>
      <c r="F81" s="399">
        <v>5.05</v>
      </c>
      <c r="G81" s="412">
        <f t="shared" si="4"/>
        <v>129.130955888622</v>
      </c>
    </row>
    <row r="82" spans="1:7" ht="15" x14ac:dyDescent="0.25">
      <c r="A82" s="424">
        <f t="shared" si="5"/>
        <v>64</v>
      </c>
      <c r="B82" s="409" t="str">
        <f>'[1]Под 6'!A67</f>
        <v>57</v>
      </c>
      <c r="C82" s="416" t="s">
        <v>346</v>
      </c>
      <c r="D82" s="411">
        <v>45.3</v>
      </c>
      <c r="E82" s="400">
        <f t="shared" si="6"/>
        <v>25.402259430930066</v>
      </c>
      <c r="F82" s="399">
        <v>5.05</v>
      </c>
      <c r="G82" s="412">
        <f t="shared" si="4"/>
        <v>128.28141012619682</v>
      </c>
    </row>
    <row r="83" spans="1:7" ht="15" x14ac:dyDescent="0.25">
      <c r="A83" s="424">
        <f t="shared" si="5"/>
        <v>65</v>
      </c>
      <c r="B83" s="409" t="str">
        <f>'[1]Под 6'!A68</f>
        <v>58</v>
      </c>
      <c r="C83" s="416" t="s">
        <v>347</v>
      </c>
      <c r="D83" s="411">
        <v>107</v>
      </c>
      <c r="E83" s="400">
        <f t="shared" si="6"/>
        <v>60.00092183464718</v>
      </c>
      <c r="F83" s="399">
        <v>5.05</v>
      </c>
      <c r="G83" s="412">
        <f t="shared" si="4"/>
        <v>303.00465526496822</v>
      </c>
    </row>
    <row r="84" spans="1:7" ht="15" x14ac:dyDescent="0.25">
      <c r="A84" s="424">
        <f t="shared" si="5"/>
        <v>66</v>
      </c>
      <c r="B84" s="409" t="str">
        <f>'[1]Под 6'!A69</f>
        <v>59</v>
      </c>
      <c r="C84" s="416" t="s">
        <v>348</v>
      </c>
      <c r="D84" s="411">
        <v>59.3</v>
      </c>
      <c r="E84" s="400">
        <f t="shared" si="6"/>
        <v>33.252847334528759</v>
      </c>
      <c r="F84" s="399">
        <v>5.05</v>
      </c>
      <c r="G84" s="412">
        <f t="shared" si="4"/>
        <v>167.92687903937022</v>
      </c>
    </row>
    <row r="85" spans="1:7" ht="17.25" customHeight="1" x14ac:dyDescent="0.25">
      <c r="A85" s="424">
        <f t="shared" si="5"/>
        <v>67</v>
      </c>
      <c r="B85" s="409" t="str">
        <f>'[1]Под 6'!A70</f>
        <v>П/60</v>
      </c>
      <c r="C85" s="425" t="s">
        <v>349</v>
      </c>
      <c r="D85" s="411">
        <v>99.9</v>
      </c>
      <c r="E85" s="400">
        <f t="shared" si="6"/>
        <v>56.019552254964985</v>
      </c>
      <c r="F85" s="399">
        <v>5.05</v>
      </c>
      <c r="G85" s="412">
        <f t="shared" si="4"/>
        <v>282.89873888757319</v>
      </c>
    </row>
    <row r="86" spans="1:7" ht="15" x14ac:dyDescent="0.25">
      <c r="A86" s="424">
        <f t="shared" si="5"/>
        <v>68</v>
      </c>
      <c r="B86" s="409" t="str">
        <f>'[1]Под 6'!A71</f>
        <v>61</v>
      </c>
      <c r="C86" s="426" t="s">
        <v>350</v>
      </c>
      <c r="D86" s="411">
        <v>79</v>
      </c>
      <c r="E86" s="400">
        <f t="shared" si="6"/>
        <v>44.299746027449785</v>
      </c>
      <c r="F86" s="399">
        <v>5.05</v>
      </c>
      <c r="G86" s="412">
        <f t="shared" si="4"/>
        <v>223.71371743862142</v>
      </c>
    </row>
    <row r="87" spans="1:7" ht="15" x14ac:dyDescent="0.25">
      <c r="A87" s="424">
        <f t="shared" si="5"/>
        <v>69</v>
      </c>
      <c r="B87" s="409" t="str">
        <f>'[1]Под 6'!A72</f>
        <v>62</v>
      </c>
      <c r="C87" s="415" t="s">
        <v>351</v>
      </c>
      <c r="D87" s="411">
        <v>117.9</v>
      </c>
      <c r="E87" s="400">
        <f t="shared" si="6"/>
        <v>66.113165273877598</v>
      </c>
      <c r="F87" s="399">
        <v>5.05</v>
      </c>
      <c r="G87" s="412">
        <f t="shared" si="4"/>
        <v>333.87148463308188</v>
      </c>
    </row>
    <row r="88" spans="1:7" ht="15" x14ac:dyDescent="0.25">
      <c r="A88" s="424">
        <f t="shared" si="5"/>
        <v>70</v>
      </c>
      <c r="B88" s="409" t="str">
        <f>'[1]Под 6'!A73</f>
        <v>63</v>
      </c>
      <c r="C88" s="426" t="s">
        <v>352</v>
      </c>
      <c r="D88" s="411">
        <v>84</v>
      </c>
      <c r="E88" s="400">
        <f t="shared" si="6"/>
        <v>47.103527421592176</v>
      </c>
      <c r="F88" s="399">
        <v>5.05</v>
      </c>
      <c r="G88" s="412">
        <f t="shared" si="4"/>
        <v>237.87281347904047</v>
      </c>
    </row>
    <row r="89" spans="1:7" ht="15" x14ac:dyDescent="0.25">
      <c r="A89" s="424">
        <f t="shared" si="5"/>
        <v>71</v>
      </c>
      <c r="B89" s="409" t="str">
        <f>'[1]Под 6'!A74</f>
        <v>Л/ 64</v>
      </c>
      <c r="C89" s="415" t="s">
        <v>353</v>
      </c>
      <c r="D89" s="411">
        <v>82.7</v>
      </c>
      <c r="E89" s="400">
        <f t="shared" si="6"/>
        <v>46.374544259115154</v>
      </c>
      <c r="F89" s="399">
        <v>5.05</v>
      </c>
      <c r="G89" s="412">
        <f t="shared" si="4"/>
        <v>234.19144850853152</v>
      </c>
    </row>
    <row r="90" spans="1:7" ht="15" x14ac:dyDescent="0.25">
      <c r="A90" s="424">
        <f t="shared" si="5"/>
        <v>72</v>
      </c>
      <c r="B90" s="409" t="str">
        <f>'[1]Под 6'!A75</f>
        <v>65</v>
      </c>
      <c r="C90" s="416" t="s">
        <v>354</v>
      </c>
      <c r="D90" s="411">
        <v>44.8</v>
      </c>
      <c r="E90" s="400">
        <f t="shared" ref="E90:E121" si="7">$E$4*D90/$A$5</f>
        <v>25.121881291515823</v>
      </c>
      <c r="F90" s="399">
        <v>5.05</v>
      </c>
      <c r="G90" s="412">
        <f t="shared" si="4"/>
        <v>126.8655005221549</v>
      </c>
    </row>
    <row r="91" spans="1:7" ht="15" x14ac:dyDescent="0.25">
      <c r="A91" s="424">
        <f t="shared" si="5"/>
        <v>73</v>
      </c>
      <c r="B91" s="409" t="str">
        <f>'[1]Под 6'!A76</f>
        <v>66</v>
      </c>
      <c r="C91" s="415" t="s">
        <v>355</v>
      </c>
      <c r="D91" s="411">
        <v>45.3</v>
      </c>
      <c r="E91" s="400">
        <f t="shared" si="7"/>
        <v>25.402259430930066</v>
      </c>
      <c r="F91" s="399">
        <v>5.05</v>
      </c>
      <c r="G91" s="412">
        <f t="shared" ref="G91:G154" si="8">E91*F91</f>
        <v>128.28141012619682</v>
      </c>
    </row>
    <row r="92" spans="1:7" ht="15" x14ac:dyDescent="0.25">
      <c r="A92" s="424">
        <f t="shared" si="5"/>
        <v>74</v>
      </c>
      <c r="B92" s="409" t="str">
        <f>'[1]Под 6'!A77</f>
        <v>67</v>
      </c>
      <c r="C92" s="416" t="s">
        <v>356</v>
      </c>
      <c r="D92" s="411">
        <v>108.1</v>
      </c>
      <c r="E92" s="400">
        <f t="shared" si="7"/>
        <v>60.617753741358499</v>
      </c>
      <c r="F92" s="399">
        <v>5.05</v>
      </c>
      <c r="G92" s="412">
        <f t="shared" si="8"/>
        <v>306.1196563938604</v>
      </c>
    </row>
    <row r="93" spans="1:7" ht="15" x14ac:dyDescent="0.25">
      <c r="A93" s="424">
        <f t="shared" si="5"/>
        <v>75</v>
      </c>
      <c r="B93" s="409" t="str">
        <f>'[1]Под 6'!A78</f>
        <v>68</v>
      </c>
      <c r="C93" s="416" t="s">
        <v>357</v>
      </c>
      <c r="D93" s="411">
        <v>54.7</v>
      </c>
      <c r="E93" s="400">
        <f t="shared" si="7"/>
        <v>30.673368451917767</v>
      </c>
      <c r="F93" s="399">
        <v>5.05</v>
      </c>
      <c r="G93" s="412">
        <f t="shared" si="8"/>
        <v>154.90051068218472</v>
      </c>
    </row>
    <row r="94" spans="1:7" ht="15" x14ac:dyDescent="0.25">
      <c r="A94" s="424">
        <f t="shared" ref="A94:A157" si="9">A93+1</f>
        <v>76</v>
      </c>
      <c r="B94" s="409" t="str">
        <f>'[1]Под 6'!A79</f>
        <v>П/69</v>
      </c>
      <c r="C94" s="416" t="s">
        <v>358</v>
      </c>
      <c r="D94" s="411">
        <v>100.3</v>
      </c>
      <c r="E94" s="400">
        <f t="shared" si="7"/>
        <v>56.243854766496376</v>
      </c>
      <c r="F94" s="399">
        <v>5.05</v>
      </c>
      <c r="G94" s="412">
        <f t="shared" si="8"/>
        <v>284.03146657080669</v>
      </c>
    </row>
    <row r="95" spans="1:7" ht="15" x14ac:dyDescent="0.25">
      <c r="A95" s="424">
        <f t="shared" si="9"/>
        <v>77</v>
      </c>
      <c r="B95" s="409" t="str">
        <f>'[1]Под 6'!A80</f>
        <v>70</v>
      </c>
      <c r="C95" s="416" t="s">
        <v>359</v>
      </c>
      <c r="D95" s="411">
        <v>79.599999999999994</v>
      </c>
      <c r="E95" s="400">
        <f t="shared" si="7"/>
        <v>44.636199794746872</v>
      </c>
      <c r="F95" s="399">
        <v>5.05</v>
      </c>
      <c r="G95" s="412">
        <f t="shared" si="8"/>
        <v>225.41280896347169</v>
      </c>
    </row>
    <row r="96" spans="1:7" ht="15" x14ac:dyDescent="0.25">
      <c r="A96" s="424">
        <f t="shared" si="9"/>
        <v>78</v>
      </c>
      <c r="B96" s="409" t="str">
        <f>'[1]Под 6'!A81</f>
        <v>71</v>
      </c>
      <c r="C96" s="418" t="s">
        <v>360</v>
      </c>
      <c r="D96" s="411">
        <v>203.8</v>
      </c>
      <c r="E96" s="400">
        <f t="shared" si="7"/>
        <v>114.28212962524388</v>
      </c>
      <c r="F96" s="399">
        <v>5.05</v>
      </c>
      <c r="G96" s="412">
        <f t="shared" si="8"/>
        <v>577.12475460748158</v>
      </c>
    </row>
    <row r="97" spans="1:7" ht="15" x14ac:dyDescent="0.25">
      <c r="A97" s="424">
        <f t="shared" si="9"/>
        <v>79</v>
      </c>
      <c r="B97" s="409" t="str">
        <f>'[1]Под 6'!A82</f>
        <v>Л/72</v>
      </c>
      <c r="C97" s="416" t="s">
        <v>361</v>
      </c>
      <c r="D97" s="411">
        <v>82.4</v>
      </c>
      <c r="E97" s="400">
        <f t="shared" si="7"/>
        <v>46.206317375466618</v>
      </c>
      <c r="F97" s="399">
        <v>5.05</v>
      </c>
      <c r="G97" s="412">
        <f t="shared" si="8"/>
        <v>233.3419027461064</v>
      </c>
    </row>
    <row r="98" spans="1:7" ht="15" x14ac:dyDescent="0.25">
      <c r="A98" s="424">
        <f t="shared" si="9"/>
        <v>80</v>
      </c>
      <c r="B98" s="409" t="str">
        <f>'[1]Под 6'!A83</f>
        <v>73</v>
      </c>
      <c r="C98" s="416" t="s">
        <v>362</v>
      </c>
      <c r="D98" s="411">
        <v>44.3</v>
      </c>
      <c r="E98" s="400">
        <f t="shared" si="7"/>
        <v>24.841503152101588</v>
      </c>
      <c r="F98" s="399">
        <v>5.05</v>
      </c>
      <c r="G98" s="412">
        <f t="shared" si="8"/>
        <v>125.44959091811302</v>
      </c>
    </row>
    <row r="99" spans="1:7" ht="15" x14ac:dyDescent="0.25">
      <c r="A99" s="424">
        <f t="shared" si="9"/>
        <v>81</v>
      </c>
      <c r="B99" s="409" t="str">
        <f>'[1]Под 6'!A84</f>
        <v>74</v>
      </c>
      <c r="C99" s="416" t="s">
        <v>363</v>
      </c>
      <c r="D99" s="411">
        <v>45.9</v>
      </c>
      <c r="E99" s="400">
        <f t="shared" si="7"/>
        <v>25.738713198227156</v>
      </c>
      <c r="F99" s="399">
        <v>5.05</v>
      </c>
      <c r="G99" s="412">
        <f t="shared" si="8"/>
        <v>129.98050165104712</v>
      </c>
    </row>
    <row r="100" spans="1:7" ht="15" x14ac:dyDescent="0.25">
      <c r="A100" s="424">
        <f t="shared" si="9"/>
        <v>82</v>
      </c>
      <c r="B100" s="409" t="str">
        <f>'[1]Под 6'!A85</f>
        <v>75</v>
      </c>
      <c r="C100" s="416" t="s">
        <v>364</v>
      </c>
      <c r="D100" s="411">
        <v>108.8</v>
      </c>
      <c r="E100" s="400">
        <f t="shared" si="7"/>
        <v>61.010283136538433</v>
      </c>
      <c r="F100" s="399">
        <v>5.05</v>
      </c>
      <c r="G100" s="412">
        <f t="shared" si="8"/>
        <v>308.10192983951907</v>
      </c>
    </row>
    <row r="101" spans="1:7" ht="15" x14ac:dyDescent="0.25">
      <c r="A101" s="424">
        <f t="shared" si="9"/>
        <v>83</v>
      </c>
      <c r="B101" s="409" t="str">
        <f>'[1]Под 6'!A86</f>
        <v>76</v>
      </c>
      <c r="C101" s="416" t="s">
        <v>365</v>
      </c>
      <c r="D101" s="411">
        <v>54.9</v>
      </c>
      <c r="E101" s="400">
        <f t="shared" si="7"/>
        <v>30.785519707683459</v>
      </c>
      <c r="F101" s="399">
        <v>5.05</v>
      </c>
      <c r="G101" s="412">
        <f t="shared" si="8"/>
        <v>155.46687452380147</v>
      </c>
    </row>
    <row r="102" spans="1:7" ht="15" x14ac:dyDescent="0.25">
      <c r="A102" s="424">
        <f t="shared" si="9"/>
        <v>84</v>
      </c>
      <c r="B102" s="409" t="str">
        <f>'[1]Под 6'!A87</f>
        <v>П/ 77</v>
      </c>
      <c r="C102" s="416" t="s">
        <v>366</v>
      </c>
      <c r="D102" s="411">
        <v>100.4</v>
      </c>
      <c r="E102" s="400">
        <f t="shared" si="7"/>
        <v>56.299930394379224</v>
      </c>
      <c r="F102" s="399">
        <v>5.05</v>
      </c>
      <c r="G102" s="412">
        <f t="shared" si="8"/>
        <v>284.31464849161506</v>
      </c>
    </row>
    <row r="103" spans="1:7" ht="15" x14ac:dyDescent="0.25">
      <c r="A103" s="424">
        <f t="shared" si="9"/>
        <v>85</v>
      </c>
      <c r="B103" s="409" t="str">
        <f>'[1]Под 6'!A88</f>
        <v>78</v>
      </c>
      <c r="C103" s="416" t="s">
        <v>367</v>
      </c>
      <c r="D103" s="411">
        <v>80.099999999999994</v>
      </c>
      <c r="E103" s="400">
        <f t="shared" si="7"/>
        <v>44.916577934161111</v>
      </c>
      <c r="F103" s="399">
        <v>5.05</v>
      </c>
      <c r="G103" s="412">
        <f t="shared" si="8"/>
        <v>226.82871856751359</v>
      </c>
    </row>
    <row r="104" spans="1:7" ht="15" x14ac:dyDescent="0.25">
      <c r="A104" s="424">
        <f t="shared" si="9"/>
        <v>86</v>
      </c>
      <c r="B104" s="409" t="str">
        <f>'[1]Под 6'!A89</f>
        <v>79</v>
      </c>
      <c r="C104" s="416" t="s">
        <v>368</v>
      </c>
      <c r="D104" s="411">
        <v>118.7</v>
      </c>
      <c r="E104" s="400">
        <f t="shared" si="7"/>
        <v>66.561770296940381</v>
      </c>
      <c r="F104" s="399">
        <v>5.05</v>
      </c>
      <c r="G104" s="412">
        <f t="shared" si="8"/>
        <v>336.13693999954893</v>
      </c>
    </row>
    <row r="105" spans="1:7" ht="15" x14ac:dyDescent="0.25">
      <c r="A105" s="424">
        <f t="shared" si="9"/>
        <v>87</v>
      </c>
      <c r="B105" s="409" t="str">
        <f>'[1]Под 6'!A90</f>
        <v>80</v>
      </c>
      <c r="C105" s="416" t="s">
        <v>369</v>
      </c>
      <c r="D105" s="411">
        <v>84.2</v>
      </c>
      <c r="E105" s="400">
        <f t="shared" si="7"/>
        <v>47.215678677357872</v>
      </c>
      <c r="F105" s="399">
        <v>5.05</v>
      </c>
      <c r="G105" s="412">
        <f t="shared" si="8"/>
        <v>238.43917732065725</v>
      </c>
    </row>
    <row r="106" spans="1:7" ht="15" x14ac:dyDescent="0.25">
      <c r="A106" s="424">
        <f t="shared" si="9"/>
        <v>88</v>
      </c>
      <c r="B106" s="409" t="str">
        <f>'[1]Под 6'!A91</f>
        <v>Л/ 81</v>
      </c>
      <c r="C106" s="426" t="s">
        <v>370</v>
      </c>
      <c r="D106" s="411">
        <v>84</v>
      </c>
      <c r="E106" s="400">
        <f t="shared" si="7"/>
        <v>47.103527421592176</v>
      </c>
      <c r="F106" s="399">
        <v>5.05</v>
      </c>
      <c r="G106" s="412">
        <f t="shared" si="8"/>
        <v>237.87281347904047</v>
      </c>
    </row>
    <row r="107" spans="1:7" ht="15" x14ac:dyDescent="0.25">
      <c r="A107" s="424">
        <f t="shared" si="9"/>
        <v>89</v>
      </c>
      <c r="B107" s="409" t="str">
        <f>'[1]Под 6'!A92</f>
        <v>82</v>
      </c>
      <c r="C107" s="426" t="s">
        <v>371</v>
      </c>
      <c r="D107" s="411">
        <v>43.5</v>
      </c>
      <c r="E107" s="400">
        <f t="shared" si="7"/>
        <v>24.392898129038805</v>
      </c>
      <c r="F107" s="399">
        <v>5.05</v>
      </c>
      <c r="G107" s="412">
        <f t="shared" si="8"/>
        <v>123.18413555164597</v>
      </c>
    </row>
    <row r="108" spans="1:7" ht="15" x14ac:dyDescent="0.25">
      <c r="A108" s="424">
        <f t="shared" si="9"/>
        <v>90</v>
      </c>
      <c r="B108" s="409" t="str">
        <f>'[1]Под 6'!A93</f>
        <v>83</v>
      </c>
      <c r="C108" s="414" t="s">
        <v>372</v>
      </c>
      <c r="D108" s="411">
        <v>45</v>
      </c>
      <c r="E108" s="400">
        <f t="shared" si="7"/>
        <v>25.234032547281522</v>
      </c>
      <c r="F108" s="399">
        <v>5.05</v>
      </c>
      <c r="G108" s="412">
        <f t="shared" si="8"/>
        <v>127.43186436377168</v>
      </c>
    </row>
    <row r="109" spans="1:7" ht="15" x14ac:dyDescent="0.25">
      <c r="A109" s="424">
        <f t="shared" si="9"/>
        <v>91</v>
      </c>
      <c r="B109" s="409" t="str">
        <f>'[1]Под 6'!A94</f>
        <v>84</v>
      </c>
      <c r="C109" s="426" t="s">
        <v>373</v>
      </c>
      <c r="D109" s="411">
        <v>107.2</v>
      </c>
      <c r="E109" s="400">
        <f t="shared" si="7"/>
        <v>60.113073090412882</v>
      </c>
      <c r="F109" s="399">
        <v>5.05</v>
      </c>
      <c r="G109" s="412">
        <f t="shared" si="8"/>
        <v>303.57101910658503</v>
      </c>
    </row>
    <row r="110" spans="1:7" ht="15" x14ac:dyDescent="0.25">
      <c r="A110" s="424">
        <f t="shared" si="9"/>
        <v>92</v>
      </c>
      <c r="B110" s="409" t="str">
        <f>'[1]Под 6'!A95</f>
        <v>85</v>
      </c>
      <c r="C110" s="426" t="s">
        <v>374</v>
      </c>
      <c r="D110" s="411">
        <v>54.7</v>
      </c>
      <c r="E110" s="400">
        <f t="shared" si="7"/>
        <v>30.673368451917767</v>
      </c>
      <c r="F110" s="399">
        <v>5.05</v>
      </c>
      <c r="G110" s="412">
        <f t="shared" si="8"/>
        <v>154.90051068218472</v>
      </c>
    </row>
    <row r="111" spans="1:7" ht="15" x14ac:dyDescent="0.25">
      <c r="A111" s="424">
        <f t="shared" si="9"/>
        <v>93</v>
      </c>
      <c r="B111" s="409" t="str">
        <f>'[1]Под 6'!A96</f>
        <v>П/ 86</v>
      </c>
      <c r="C111" s="416" t="s">
        <v>375</v>
      </c>
      <c r="D111" s="411">
        <v>100</v>
      </c>
      <c r="E111" s="400">
        <f t="shared" si="7"/>
        <v>56.075627882847833</v>
      </c>
      <c r="F111" s="399">
        <v>5.05</v>
      </c>
      <c r="G111" s="412">
        <f t="shared" si="8"/>
        <v>283.18192080838156</v>
      </c>
    </row>
    <row r="112" spans="1:7" ht="15" x14ac:dyDescent="0.25">
      <c r="A112" s="424">
        <f t="shared" si="9"/>
        <v>94</v>
      </c>
      <c r="B112" s="409" t="str">
        <f>'[1]Под 6'!A97</f>
        <v>87</v>
      </c>
      <c r="C112" s="427" t="s">
        <v>227</v>
      </c>
      <c r="D112" s="411">
        <v>80.2</v>
      </c>
      <c r="E112" s="400">
        <f t="shared" si="7"/>
        <v>44.972653562043966</v>
      </c>
      <c r="F112" s="399">
        <v>5.05</v>
      </c>
      <c r="G112" s="412">
        <f t="shared" si="8"/>
        <v>227.11190048832202</v>
      </c>
    </row>
    <row r="113" spans="1:7" ht="15" x14ac:dyDescent="0.25">
      <c r="A113" s="424">
        <f t="shared" si="9"/>
        <v>95</v>
      </c>
      <c r="B113" s="409" t="str">
        <f>'[1]Под 6'!A98</f>
        <v>88</v>
      </c>
      <c r="C113" s="427" t="s">
        <v>376</v>
      </c>
      <c r="D113" s="411">
        <v>117.3</v>
      </c>
      <c r="E113" s="400">
        <f t="shared" si="7"/>
        <v>65.776711506580497</v>
      </c>
      <c r="F113" s="399">
        <v>5.05</v>
      </c>
      <c r="G113" s="412">
        <f t="shared" si="8"/>
        <v>332.17239310823152</v>
      </c>
    </row>
    <row r="114" spans="1:7" ht="15" x14ac:dyDescent="0.25">
      <c r="A114" s="424">
        <f t="shared" si="9"/>
        <v>96</v>
      </c>
      <c r="B114" s="409" t="str">
        <f>'[1]Под 6'!A99</f>
        <v>89</v>
      </c>
      <c r="C114" s="426" t="s">
        <v>377</v>
      </c>
      <c r="D114" s="411">
        <f>84.9</f>
        <v>84.9</v>
      </c>
      <c r="E114" s="400">
        <f t="shared" si="7"/>
        <v>47.608208072537813</v>
      </c>
      <c r="F114" s="399">
        <v>5.05</v>
      </c>
      <c r="G114" s="412">
        <f t="shared" si="8"/>
        <v>240.42145076631596</v>
      </c>
    </row>
    <row r="115" spans="1:7" ht="15" x14ac:dyDescent="0.25">
      <c r="A115" s="424">
        <f t="shared" si="9"/>
        <v>97</v>
      </c>
      <c r="B115" s="409" t="str">
        <f>'[1]Под 6'!A100</f>
        <v>Л/ 90</v>
      </c>
      <c r="C115" s="426" t="s">
        <v>378</v>
      </c>
      <c r="D115" s="411">
        <v>82.7</v>
      </c>
      <c r="E115" s="400">
        <f t="shared" si="7"/>
        <v>46.374544259115154</v>
      </c>
      <c r="F115" s="399">
        <v>5.05</v>
      </c>
      <c r="G115" s="412">
        <f t="shared" si="8"/>
        <v>234.19144850853152</v>
      </c>
    </row>
    <row r="116" spans="1:7" ht="15" x14ac:dyDescent="0.25">
      <c r="A116" s="424">
        <f t="shared" si="9"/>
        <v>98</v>
      </c>
      <c r="B116" s="409" t="str">
        <f>'[1]Под 6'!A101</f>
        <v>91</v>
      </c>
      <c r="C116" s="426" t="s">
        <v>379</v>
      </c>
      <c r="D116" s="411">
        <v>44.8</v>
      </c>
      <c r="E116" s="400">
        <f t="shared" si="7"/>
        <v>25.121881291515823</v>
      </c>
      <c r="F116" s="399">
        <v>5.05</v>
      </c>
      <c r="G116" s="412">
        <f t="shared" si="8"/>
        <v>126.8655005221549</v>
      </c>
    </row>
    <row r="117" spans="1:7" ht="15" x14ac:dyDescent="0.25">
      <c r="A117" s="424">
        <f t="shared" si="9"/>
        <v>99</v>
      </c>
      <c r="B117" s="409" t="str">
        <f>'[1]Под 6'!A102</f>
        <v>92/92а</v>
      </c>
      <c r="C117" s="428" t="s">
        <v>380</v>
      </c>
      <c r="D117" s="411">
        <v>163.6</v>
      </c>
      <c r="E117" s="400">
        <f t="shared" si="7"/>
        <v>91.739727216339048</v>
      </c>
      <c r="F117" s="399">
        <v>5.05</v>
      </c>
      <c r="G117" s="412">
        <f t="shared" si="8"/>
        <v>463.28562244251219</v>
      </c>
    </row>
    <row r="118" spans="1:7" ht="15" x14ac:dyDescent="0.25">
      <c r="A118" s="424">
        <f t="shared" si="9"/>
        <v>100</v>
      </c>
      <c r="B118" s="409" t="str">
        <f>'[1]Под 6'!A103</f>
        <v>93</v>
      </c>
      <c r="C118" s="428" t="s">
        <v>381</v>
      </c>
      <c r="D118" s="411">
        <v>54.7</v>
      </c>
      <c r="E118" s="400">
        <f t="shared" si="7"/>
        <v>30.673368451917767</v>
      </c>
      <c r="F118" s="399">
        <v>5.05</v>
      </c>
      <c r="G118" s="412">
        <f t="shared" si="8"/>
        <v>154.90051068218472</v>
      </c>
    </row>
    <row r="119" spans="1:7" ht="15" x14ac:dyDescent="0.25">
      <c r="A119" s="424">
        <f t="shared" si="9"/>
        <v>101</v>
      </c>
      <c r="B119" s="409" t="str">
        <f>'[1]Под 6'!A104</f>
        <v>П/94</v>
      </c>
      <c r="C119" s="416" t="s">
        <v>382</v>
      </c>
      <c r="D119" s="411">
        <v>100.8</v>
      </c>
      <c r="E119" s="400">
        <f t="shared" si="7"/>
        <v>56.524232905910615</v>
      </c>
      <c r="F119" s="399">
        <v>5.05</v>
      </c>
      <c r="G119" s="412">
        <f t="shared" si="8"/>
        <v>285.44737617484861</v>
      </c>
    </row>
    <row r="120" spans="1:7" ht="15" x14ac:dyDescent="0.25">
      <c r="A120" s="424">
        <f t="shared" si="9"/>
        <v>102</v>
      </c>
      <c r="B120" s="409" t="str">
        <f>'[1]Под 6'!A105</f>
        <v>95</v>
      </c>
      <c r="C120" s="416" t="s">
        <v>383</v>
      </c>
      <c r="D120" s="411">
        <v>79.7</v>
      </c>
      <c r="E120" s="400">
        <f t="shared" si="7"/>
        <v>44.69227542262972</v>
      </c>
      <c r="F120" s="399">
        <v>5.05</v>
      </c>
      <c r="G120" s="412">
        <f t="shared" si="8"/>
        <v>225.69599088428006</v>
      </c>
    </row>
    <row r="121" spans="1:7" ht="15" x14ac:dyDescent="0.25">
      <c r="A121" s="424">
        <f t="shared" si="9"/>
        <v>103</v>
      </c>
      <c r="B121" s="409" t="str">
        <f>'[1]Под 6'!A106</f>
        <v>96</v>
      </c>
      <c r="C121" s="416" t="s">
        <v>262</v>
      </c>
      <c r="D121" s="411">
        <v>117.9</v>
      </c>
      <c r="E121" s="400">
        <f t="shared" si="7"/>
        <v>66.113165273877598</v>
      </c>
      <c r="F121" s="399">
        <v>5.05</v>
      </c>
      <c r="G121" s="412">
        <f t="shared" si="8"/>
        <v>333.87148463308188</v>
      </c>
    </row>
    <row r="122" spans="1:7" ht="15" x14ac:dyDescent="0.25">
      <c r="A122" s="424">
        <f t="shared" si="9"/>
        <v>104</v>
      </c>
      <c r="B122" s="409" t="str">
        <f>'[1]Под 6'!A107</f>
        <v>97</v>
      </c>
      <c r="C122" s="428" t="s">
        <v>384</v>
      </c>
      <c r="D122" s="411">
        <v>85</v>
      </c>
      <c r="E122" s="400">
        <f t="shared" ref="E122:E153" si="10">$E$4*D122/$A$5</f>
        <v>47.664283700420661</v>
      </c>
      <c r="F122" s="399">
        <v>5.05</v>
      </c>
      <c r="G122" s="412">
        <f t="shared" si="8"/>
        <v>240.70463268712433</v>
      </c>
    </row>
    <row r="123" spans="1:7" ht="15" x14ac:dyDescent="0.25">
      <c r="A123" s="424">
        <f t="shared" si="9"/>
        <v>105</v>
      </c>
      <c r="B123" s="409" t="str">
        <f>'[1]Под 6'!A108</f>
        <v>Л/ 98</v>
      </c>
      <c r="C123" s="416" t="s">
        <v>385</v>
      </c>
      <c r="D123" s="411">
        <v>82.7</v>
      </c>
      <c r="E123" s="400">
        <f t="shared" si="10"/>
        <v>46.374544259115154</v>
      </c>
      <c r="F123" s="399">
        <v>5.05</v>
      </c>
      <c r="G123" s="412">
        <f t="shared" si="8"/>
        <v>234.19144850853152</v>
      </c>
    </row>
    <row r="124" spans="1:7" ht="15" x14ac:dyDescent="0.25">
      <c r="A124" s="424">
        <f t="shared" si="9"/>
        <v>106</v>
      </c>
      <c r="B124" s="409" t="str">
        <f>'[1]Под 6'!A109</f>
        <v>99</v>
      </c>
      <c r="C124" s="426" t="s">
        <v>386</v>
      </c>
      <c r="D124" s="411">
        <v>44.6</v>
      </c>
      <c r="E124" s="400">
        <f t="shared" si="10"/>
        <v>25.009730035750131</v>
      </c>
      <c r="F124" s="399">
        <v>5.05</v>
      </c>
      <c r="G124" s="412">
        <f t="shared" si="8"/>
        <v>126.29913668053815</v>
      </c>
    </row>
    <row r="125" spans="1:7" ht="15" x14ac:dyDescent="0.25">
      <c r="A125" s="424">
        <f t="shared" si="9"/>
        <v>107</v>
      </c>
      <c r="B125" s="409" t="str">
        <f>'[1]Под 6'!A110</f>
        <v>100</v>
      </c>
      <c r="C125" s="429" t="s">
        <v>387</v>
      </c>
      <c r="D125" s="411">
        <v>46.5</v>
      </c>
      <c r="E125" s="400">
        <f t="shared" si="10"/>
        <v>26.07516696552424</v>
      </c>
      <c r="F125" s="399">
        <v>5.05</v>
      </c>
      <c r="G125" s="412">
        <f t="shared" si="8"/>
        <v>131.67959317589739</v>
      </c>
    </row>
    <row r="126" spans="1:7" ht="15" x14ac:dyDescent="0.25">
      <c r="A126" s="424">
        <f t="shared" si="9"/>
        <v>108</v>
      </c>
      <c r="B126" s="409" t="str">
        <f>'[1]Под 6'!A116</f>
        <v>101</v>
      </c>
      <c r="C126" s="397" t="s">
        <v>388</v>
      </c>
      <c r="D126" s="411">
        <f>107.8</f>
        <v>107.8</v>
      </c>
      <c r="E126" s="400">
        <f t="shared" si="10"/>
        <v>60.449526857709962</v>
      </c>
      <c r="F126" s="399">
        <v>5.05</v>
      </c>
      <c r="G126" s="412">
        <f t="shared" si="8"/>
        <v>305.27011063143527</v>
      </c>
    </row>
    <row r="127" spans="1:7" ht="15" x14ac:dyDescent="0.25">
      <c r="A127" s="424">
        <f t="shared" si="9"/>
        <v>109</v>
      </c>
      <c r="B127" s="409" t="str">
        <f>'[1]Под 6'!A117</f>
        <v>102</v>
      </c>
      <c r="C127" s="414" t="s">
        <v>389</v>
      </c>
      <c r="D127" s="411">
        <v>56.3</v>
      </c>
      <c r="E127" s="400">
        <f t="shared" si="10"/>
        <v>31.570578498043325</v>
      </c>
      <c r="F127" s="399">
        <v>5.05</v>
      </c>
      <c r="G127" s="412">
        <f t="shared" si="8"/>
        <v>159.43142141511879</v>
      </c>
    </row>
    <row r="128" spans="1:7" ht="15" x14ac:dyDescent="0.25">
      <c r="A128" s="424">
        <f t="shared" si="9"/>
        <v>110</v>
      </c>
      <c r="B128" s="409" t="str">
        <f>'[1]Под 6'!A118</f>
        <v>П/103</v>
      </c>
      <c r="C128" s="415" t="s">
        <v>390</v>
      </c>
      <c r="D128" s="411">
        <v>114.8</v>
      </c>
      <c r="E128" s="400">
        <f t="shared" si="10"/>
        <v>64.374820809509302</v>
      </c>
      <c r="F128" s="399">
        <v>5.05</v>
      </c>
      <c r="G128" s="412">
        <f t="shared" si="8"/>
        <v>325.09284508802199</v>
      </c>
    </row>
    <row r="129" spans="1:7" ht="15" x14ac:dyDescent="0.25">
      <c r="A129" s="424">
        <f t="shared" si="9"/>
        <v>111</v>
      </c>
      <c r="B129" s="409" t="str">
        <f>'[1]Под 6'!A119</f>
        <v>104</v>
      </c>
      <c r="C129" s="416" t="s">
        <v>391</v>
      </c>
      <c r="D129" s="411">
        <v>79.599999999999994</v>
      </c>
      <c r="E129" s="400">
        <f t="shared" si="10"/>
        <v>44.636199794746872</v>
      </c>
      <c r="F129" s="399">
        <v>5.05</v>
      </c>
      <c r="G129" s="412">
        <f t="shared" si="8"/>
        <v>225.41280896347169</v>
      </c>
    </row>
    <row r="130" spans="1:7" ht="15" x14ac:dyDescent="0.25">
      <c r="A130" s="424">
        <f t="shared" si="9"/>
        <v>112</v>
      </c>
      <c r="B130" s="409" t="str">
        <f>'[1]Под 6'!A120</f>
        <v>105</v>
      </c>
      <c r="C130" s="416" t="s">
        <v>392</v>
      </c>
      <c r="D130" s="411">
        <v>117.9</v>
      </c>
      <c r="E130" s="400">
        <f t="shared" si="10"/>
        <v>66.113165273877598</v>
      </c>
      <c r="F130" s="399">
        <v>5.05</v>
      </c>
      <c r="G130" s="412">
        <f t="shared" si="8"/>
        <v>333.87148463308188</v>
      </c>
    </row>
    <row r="131" spans="1:7" ht="15" x14ac:dyDescent="0.25">
      <c r="A131" s="424">
        <f t="shared" si="9"/>
        <v>113</v>
      </c>
      <c r="B131" s="409" t="str">
        <f>'[1]Под 6'!A121</f>
        <v>106</v>
      </c>
      <c r="C131" s="416" t="s">
        <v>393</v>
      </c>
      <c r="D131" s="411">
        <v>84.5</v>
      </c>
      <c r="E131" s="400">
        <f t="shared" si="10"/>
        <v>47.383905561006415</v>
      </c>
      <c r="F131" s="399">
        <v>5.05</v>
      </c>
      <c r="G131" s="412">
        <f t="shared" si="8"/>
        <v>239.28872308308237</v>
      </c>
    </row>
    <row r="132" spans="1:7" ht="15" x14ac:dyDescent="0.25">
      <c r="A132" s="424">
        <f t="shared" si="9"/>
        <v>114</v>
      </c>
      <c r="B132" s="409" t="str">
        <f>'[1]Под 6'!A122</f>
        <v>Л/107</v>
      </c>
      <c r="C132" s="423" t="s">
        <v>394</v>
      </c>
      <c r="D132" s="411">
        <v>82.1</v>
      </c>
      <c r="E132" s="400">
        <f t="shared" si="10"/>
        <v>46.038090491818068</v>
      </c>
      <c r="F132" s="399">
        <v>5.05</v>
      </c>
      <c r="G132" s="412">
        <f t="shared" si="8"/>
        <v>232.49235698368122</v>
      </c>
    </row>
    <row r="133" spans="1:7" ht="15" x14ac:dyDescent="0.25">
      <c r="A133" s="424">
        <f t="shared" si="9"/>
        <v>115</v>
      </c>
      <c r="B133" s="409" t="str">
        <f>'[1]Под 6'!A123</f>
        <v>108</v>
      </c>
      <c r="C133" s="416" t="s">
        <v>395</v>
      </c>
      <c r="D133" s="411">
        <v>44.3</v>
      </c>
      <c r="E133" s="400">
        <f t="shared" si="10"/>
        <v>24.841503152101588</v>
      </c>
      <c r="F133" s="399">
        <v>5.05</v>
      </c>
      <c r="G133" s="412">
        <f t="shared" si="8"/>
        <v>125.44959091811302</v>
      </c>
    </row>
    <row r="134" spans="1:7" ht="15" x14ac:dyDescent="0.25">
      <c r="A134" s="424">
        <f t="shared" si="9"/>
        <v>116</v>
      </c>
      <c r="B134" s="409" t="str">
        <f>'[1]Под 6'!A124</f>
        <v xml:space="preserve">109                          </v>
      </c>
      <c r="C134" s="415" t="s">
        <v>396</v>
      </c>
      <c r="D134" s="411">
        <v>45.3</v>
      </c>
      <c r="E134" s="400">
        <f t="shared" si="10"/>
        <v>25.402259430930066</v>
      </c>
      <c r="F134" s="399">
        <v>5.05</v>
      </c>
      <c r="G134" s="412">
        <f t="shared" si="8"/>
        <v>128.28141012619682</v>
      </c>
    </row>
    <row r="135" spans="1:7" ht="15" x14ac:dyDescent="0.25">
      <c r="A135" s="424">
        <f t="shared" si="9"/>
        <v>117</v>
      </c>
      <c r="B135" s="409" t="str">
        <f>'[1]Под 6'!A125</f>
        <v>110</v>
      </c>
      <c r="C135" s="415" t="s">
        <v>397</v>
      </c>
      <c r="D135" s="411">
        <v>106</v>
      </c>
      <c r="E135" s="400">
        <f t="shared" si="10"/>
        <v>59.440165555818702</v>
      </c>
      <c r="F135" s="399">
        <v>5.05</v>
      </c>
      <c r="G135" s="412">
        <f t="shared" si="8"/>
        <v>300.17283605688442</v>
      </c>
    </row>
    <row r="136" spans="1:7" ht="15" x14ac:dyDescent="0.25">
      <c r="A136" s="424">
        <f t="shared" si="9"/>
        <v>118</v>
      </c>
      <c r="B136" s="409" t="str">
        <f>'[1]Под 6'!A126</f>
        <v>111</v>
      </c>
      <c r="C136" s="416" t="s">
        <v>398</v>
      </c>
      <c r="D136" s="411">
        <v>55.6</v>
      </c>
      <c r="E136" s="400">
        <f t="shared" si="10"/>
        <v>31.178049102863394</v>
      </c>
      <c r="F136" s="399">
        <v>5.05</v>
      </c>
      <c r="G136" s="412">
        <f t="shared" si="8"/>
        <v>157.44914796946014</v>
      </c>
    </row>
    <row r="137" spans="1:7" ht="15" x14ac:dyDescent="0.25">
      <c r="A137" s="424">
        <f t="shared" si="9"/>
        <v>119</v>
      </c>
      <c r="B137" s="409" t="str">
        <f>'[1]Под 6'!A127</f>
        <v>П/112</v>
      </c>
      <c r="C137" s="416" t="s">
        <v>399</v>
      </c>
      <c r="D137" s="411">
        <v>100.4</v>
      </c>
      <c r="E137" s="400">
        <f t="shared" si="10"/>
        <v>56.299930394379224</v>
      </c>
      <c r="F137" s="399">
        <v>5.05</v>
      </c>
      <c r="G137" s="412">
        <f t="shared" si="8"/>
        <v>284.31464849161506</v>
      </c>
    </row>
    <row r="138" spans="1:7" ht="15" x14ac:dyDescent="0.25">
      <c r="A138" s="424">
        <f t="shared" si="9"/>
        <v>120</v>
      </c>
      <c r="B138" s="409" t="str">
        <f>'[1]Под 6'!A128</f>
        <v>113</v>
      </c>
      <c r="C138" s="416" t="s">
        <v>400</v>
      </c>
      <c r="D138" s="411">
        <v>79.5</v>
      </c>
      <c r="E138" s="400">
        <f t="shared" si="10"/>
        <v>44.580124166864024</v>
      </c>
      <c r="F138" s="399">
        <v>5.05</v>
      </c>
      <c r="G138" s="412">
        <f t="shared" si="8"/>
        <v>225.12962704266332</v>
      </c>
    </row>
    <row r="139" spans="1:7" ht="15" x14ac:dyDescent="0.25">
      <c r="A139" s="424">
        <f t="shared" si="9"/>
        <v>121</v>
      </c>
      <c r="B139" s="409" t="str">
        <f>'[1]Под 6'!A129</f>
        <v>114</v>
      </c>
      <c r="C139" s="397" t="s">
        <v>401</v>
      </c>
      <c r="D139" s="411">
        <v>115.8</v>
      </c>
      <c r="E139" s="400">
        <f t="shared" si="10"/>
        <v>64.93557708833778</v>
      </c>
      <c r="F139" s="399">
        <v>5.05</v>
      </c>
      <c r="G139" s="412">
        <f t="shared" si="8"/>
        <v>327.92466429610579</v>
      </c>
    </row>
    <row r="140" spans="1:7" ht="15" x14ac:dyDescent="0.25">
      <c r="A140" s="424">
        <f t="shared" si="9"/>
        <v>122</v>
      </c>
      <c r="B140" s="409" t="str">
        <f>'[1]Под 6'!A130</f>
        <v>115</v>
      </c>
      <c r="C140" s="397" t="s">
        <v>402</v>
      </c>
      <c r="D140" s="411">
        <v>84.1</v>
      </c>
      <c r="E140" s="400">
        <f t="shared" si="10"/>
        <v>47.159603049475024</v>
      </c>
      <c r="F140" s="399">
        <v>5.05</v>
      </c>
      <c r="G140" s="412">
        <f t="shared" si="8"/>
        <v>238.15599539984885</v>
      </c>
    </row>
    <row r="141" spans="1:7" ht="15" x14ac:dyDescent="0.25">
      <c r="A141" s="424">
        <f t="shared" si="9"/>
        <v>123</v>
      </c>
      <c r="B141" s="409" t="str">
        <f>'[1]Под 6'!A131</f>
        <v>Л/116</v>
      </c>
      <c r="C141" s="397" t="s">
        <v>403</v>
      </c>
      <c r="D141" s="411">
        <v>82.5</v>
      </c>
      <c r="E141" s="400">
        <f t="shared" si="10"/>
        <v>46.262393003349459</v>
      </c>
      <c r="F141" s="399">
        <v>5.05</v>
      </c>
      <c r="G141" s="412">
        <f t="shared" si="8"/>
        <v>233.62508466691474</v>
      </c>
    </row>
    <row r="142" spans="1:7" ht="15" x14ac:dyDescent="0.25">
      <c r="A142" s="424">
        <f t="shared" si="9"/>
        <v>124</v>
      </c>
      <c r="B142" s="409" t="str">
        <f>'[1]Под 6'!A132</f>
        <v>117</v>
      </c>
      <c r="C142" s="397" t="s">
        <v>404</v>
      </c>
      <c r="D142" s="411">
        <v>44.4</v>
      </c>
      <c r="E142" s="400">
        <f t="shared" si="10"/>
        <v>24.897578779984439</v>
      </c>
      <c r="F142" s="399">
        <v>5.05</v>
      </c>
      <c r="G142" s="412">
        <f t="shared" si="8"/>
        <v>125.73277283892141</v>
      </c>
    </row>
    <row r="143" spans="1:7" ht="15" x14ac:dyDescent="0.25">
      <c r="A143" s="424">
        <f t="shared" si="9"/>
        <v>125</v>
      </c>
      <c r="B143" s="409" t="str">
        <f>'[1]Под 6'!A133</f>
        <v>118</v>
      </c>
      <c r="C143" s="397" t="s">
        <v>405</v>
      </c>
      <c r="D143" s="411">
        <v>45.5</v>
      </c>
      <c r="E143" s="400">
        <f t="shared" si="10"/>
        <v>25.514410686695765</v>
      </c>
      <c r="F143" s="399">
        <v>5.05</v>
      </c>
      <c r="G143" s="412">
        <f t="shared" si="8"/>
        <v>128.84777396781359</v>
      </c>
    </row>
    <row r="144" spans="1:7" ht="15" x14ac:dyDescent="0.25">
      <c r="A144" s="424">
        <f t="shared" si="9"/>
        <v>126</v>
      </c>
      <c r="B144" s="409" t="str">
        <f>'[1]Под 6'!A134</f>
        <v>119</v>
      </c>
      <c r="C144" s="397" t="s">
        <v>406</v>
      </c>
      <c r="D144" s="411">
        <v>107.4</v>
      </c>
      <c r="E144" s="400">
        <f t="shared" si="10"/>
        <v>60.225224346178578</v>
      </c>
      <c r="F144" s="399">
        <v>5.05</v>
      </c>
      <c r="G144" s="412">
        <f t="shared" si="8"/>
        <v>304.13738294820183</v>
      </c>
    </row>
    <row r="145" spans="1:7" ht="15" x14ac:dyDescent="0.25">
      <c r="A145" s="424">
        <f t="shared" si="9"/>
        <v>127</v>
      </c>
      <c r="B145" s="409" t="str">
        <f>'[1]Под 6'!A135</f>
        <v>120</v>
      </c>
      <c r="C145" s="397" t="s">
        <v>407</v>
      </c>
      <c r="D145" s="411">
        <v>53.2</v>
      </c>
      <c r="E145" s="400">
        <f t="shared" si="10"/>
        <v>29.83223403367505</v>
      </c>
      <c r="F145" s="399">
        <v>5.05</v>
      </c>
      <c r="G145" s="412">
        <f t="shared" si="8"/>
        <v>150.65278187005899</v>
      </c>
    </row>
    <row r="146" spans="1:7" ht="15" x14ac:dyDescent="0.25">
      <c r="A146" s="424">
        <f t="shared" si="9"/>
        <v>128</v>
      </c>
      <c r="B146" s="409" t="str">
        <f>'[1]Под 6'!A136</f>
        <v>П/121</v>
      </c>
      <c r="C146" s="397" t="s">
        <v>408</v>
      </c>
      <c r="D146" s="411">
        <v>100</v>
      </c>
      <c r="E146" s="400">
        <f t="shared" si="10"/>
        <v>56.075627882847833</v>
      </c>
      <c r="F146" s="399">
        <v>5.05</v>
      </c>
      <c r="G146" s="412">
        <f t="shared" si="8"/>
        <v>283.18192080838156</v>
      </c>
    </row>
    <row r="147" spans="1:7" ht="15" x14ac:dyDescent="0.25">
      <c r="A147" s="424">
        <f t="shared" si="9"/>
        <v>129</v>
      </c>
      <c r="B147" s="409" t="str">
        <f>'[1]Под 6'!A137</f>
        <v>122</v>
      </c>
      <c r="C147" s="397" t="s">
        <v>409</v>
      </c>
      <c r="D147" s="411">
        <v>90.7</v>
      </c>
      <c r="E147" s="400">
        <f t="shared" si="10"/>
        <v>50.860594489742986</v>
      </c>
      <c r="F147" s="399">
        <v>5.05</v>
      </c>
      <c r="G147" s="412">
        <f t="shared" si="8"/>
        <v>256.84600217320207</v>
      </c>
    </row>
    <row r="148" spans="1:7" ht="15" x14ac:dyDescent="0.25">
      <c r="A148" s="424">
        <f t="shared" si="9"/>
        <v>130</v>
      </c>
      <c r="B148" s="409" t="str">
        <f>'[1]Под 6'!A138</f>
        <v>123</v>
      </c>
      <c r="C148" s="414" t="s">
        <v>410</v>
      </c>
      <c r="D148" s="411">
        <v>116.6</v>
      </c>
      <c r="E148" s="400">
        <f t="shared" si="10"/>
        <v>65.384182111400577</v>
      </c>
      <c r="F148" s="399">
        <v>5.05</v>
      </c>
      <c r="G148" s="412">
        <f t="shared" si="8"/>
        <v>330.1901196625729</v>
      </c>
    </row>
    <row r="149" spans="1:7" ht="15" x14ac:dyDescent="0.25">
      <c r="A149" s="424">
        <f t="shared" si="9"/>
        <v>131</v>
      </c>
      <c r="B149" s="409" t="str">
        <f>'[1]Под 6'!A139</f>
        <v>124</v>
      </c>
      <c r="C149" s="415" t="s">
        <v>411</v>
      </c>
      <c r="D149" s="411">
        <v>84.2</v>
      </c>
      <c r="E149" s="400">
        <f t="shared" si="10"/>
        <v>47.215678677357872</v>
      </c>
      <c r="F149" s="399">
        <v>5.05</v>
      </c>
      <c r="G149" s="412">
        <f t="shared" si="8"/>
        <v>238.43917732065725</v>
      </c>
    </row>
    <row r="150" spans="1:7" ht="15" x14ac:dyDescent="0.25">
      <c r="A150" s="424">
        <f t="shared" si="9"/>
        <v>132</v>
      </c>
      <c r="B150" s="409" t="str">
        <f>'[1]Под 6'!A140</f>
        <v>Л/125</v>
      </c>
      <c r="C150" s="416" t="s">
        <v>412</v>
      </c>
      <c r="D150" s="411">
        <f>81.7</f>
        <v>81.7</v>
      </c>
      <c r="E150" s="400">
        <f t="shared" si="10"/>
        <v>45.813787980286683</v>
      </c>
      <c r="F150" s="399">
        <v>5.05</v>
      </c>
      <c r="G150" s="412">
        <f t="shared" si="8"/>
        <v>231.35962930044775</v>
      </c>
    </row>
    <row r="151" spans="1:7" ht="15" x14ac:dyDescent="0.25">
      <c r="A151" s="424">
        <f t="shared" si="9"/>
        <v>133</v>
      </c>
      <c r="B151" s="409" t="str">
        <f>'[1]Под 6'!A141</f>
        <v>126</v>
      </c>
      <c r="C151" s="416" t="s">
        <v>413</v>
      </c>
      <c r="D151" s="411">
        <v>44.5</v>
      </c>
      <c r="E151" s="400">
        <f t="shared" si="10"/>
        <v>24.953654407867283</v>
      </c>
      <c r="F151" s="399">
        <v>5.05</v>
      </c>
      <c r="G151" s="412">
        <f t="shared" si="8"/>
        <v>126.01595475972978</v>
      </c>
    </row>
    <row r="152" spans="1:7" ht="15" x14ac:dyDescent="0.25">
      <c r="A152" s="424">
        <f t="shared" si="9"/>
        <v>134</v>
      </c>
      <c r="B152" s="409" t="str">
        <f>'[1]Под 6'!A142</f>
        <v>127</v>
      </c>
      <c r="C152" s="416" t="s">
        <v>414</v>
      </c>
      <c r="D152" s="411">
        <v>46</v>
      </c>
      <c r="E152" s="400">
        <f t="shared" si="10"/>
        <v>25.794788826110004</v>
      </c>
      <c r="F152" s="399">
        <v>5.05</v>
      </c>
      <c r="G152" s="412">
        <f t="shared" si="8"/>
        <v>130.26368357185552</v>
      </c>
    </row>
    <row r="153" spans="1:7" ht="15" x14ac:dyDescent="0.25">
      <c r="A153" s="424">
        <f t="shared" si="9"/>
        <v>135</v>
      </c>
      <c r="B153" s="409" t="str">
        <f>'[1]Под 6'!A143</f>
        <v>128</v>
      </c>
      <c r="C153" s="423" t="s">
        <v>415</v>
      </c>
      <c r="D153" s="411">
        <f>107.7</f>
        <v>107.7</v>
      </c>
      <c r="E153" s="400">
        <f t="shared" si="10"/>
        <v>60.393451229827107</v>
      </c>
      <c r="F153" s="399">
        <v>5.05</v>
      </c>
      <c r="G153" s="412">
        <f t="shared" si="8"/>
        <v>304.9869287106269</v>
      </c>
    </row>
    <row r="154" spans="1:7" ht="15" x14ac:dyDescent="0.25">
      <c r="A154" s="424">
        <f t="shared" si="9"/>
        <v>136</v>
      </c>
      <c r="B154" s="409" t="str">
        <f>'[1]Под 6'!A144</f>
        <v>129</v>
      </c>
      <c r="C154" s="416" t="s">
        <v>416</v>
      </c>
      <c r="D154" s="411">
        <v>54.1</v>
      </c>
      <c r="E154" s="400">
        <f t="shared" ref="E154:E185" si="11">$E$4*D154/$A$5</f>
        <v>30.336914684620677</v>
      </c>
      <c r="F154" s="399">
        <v>5.05</v>
      </c>
      <c r="G154" s="412">
        <f t="shared" si="8"/>
        <v>153.20141915733441</v>
      </c>
    </row>
    <row r="155" spans="1:7" ht="15" x14ac:dyDescent="0.25">
      <c r="A155" s="424">
        <f t="shared" si="9"/>
        <v>137</v>
      </c>
      <c r="B155" s="409" t="str">
        <f>'[1]Под 6'!A145</f>
        <v>П/130</v>
      </c>
      <c r="C155" s="415" t="s">
        <v>417</v>
      </c>
      <c r="D155" s="411">
        <v>102</v>
      </c>
      <c r="E155" s="400">
        <f t="shared" si="11"/>
        <v>57.197140440504782</v>
      </c>
      <c r="F155" s="399">
        <v>5.05</v>
      </c>
      <c r="G155" s="412">
        <f t="shared" ref="G155:G218" si="12">E155*F155</f>
        <v>288.84555922454916</v>
      </c>
    </row>
    <row r="156" spans="1:7" ht="15" x14ac:dyDescent="0.25">
      <c r="A156" s="424">
        <f t="shared" si="9"/>
        <v>138</v>
      </c>
      <c r="B156" s="409" t="str">
        <f>'[1]Под 6'!A146</f>
        <v>131</v>
      </c>
      <c r="C156" s="415" t="s">
        <v>418</v>
      </c>
      <c r="D156" s="411">
        <v>79.2</v>
      </c>
      <c r="E156" s="400">
        <f t="shared" si="11"/>
        <v>44.411897283215481</v>
      </c>
      <c r="F156" s="399">
        <v>5.05</v>
      </c>
      <c r="G156" s="412">
        <f t="shared" si="12"/>
        <v>224.28008128023816</v>
      </c>
    </row>
    <row r="157" spans="1:7" ht="15" x14ac:dyDescent="0.25">
      <c r="A157" s="424">
        <f t="shared" si="9"/>
        <v>139</v>
      </c>
      <c r="B157" s="409" t="str">
        <f>'[1]Под 6'!A147</f>
        <v>132</v>
      </c>
      <c r="C157" s="416" t="s">
        <v>419</v>
      </c>
      <c r="D157" s="411">
        <v>116.8</v>
      </c>
      <c r="E157" s="400">
        <f t="shared" si="11"/>
        <v>65.496333367166272</v>
      </c>
      <c r="F157" s="399">
        <v>5.05</v>
      </c>
      <c r="G157" s="412">
        <f t="shared" si="12"/>
        <v>330.75648350418965</v>
      </c>
    </row>
    <row r="158" spans="1:7" ht="15" x14ac:dyDescent="0.25">
      <c r="A158" s="424">
        <f t="shared" ref="A158:A221" si="13">A157+1</f>
        <v>140</v>
      </c>
      <c r="B158" s="409" t="str">
        <f>'[1]Под 6'!A148</f>
        <v>133</v>
      </c>
      <c r="C158" s="416" t="s">
        <v>420</v>
      </c>
      <c r="D158" s="411">
        <v>83.7</v>
      </c>
      <c r="E158" s="400">
        <f t="shared" si="11"/>
        <v>46.935300537943633</v>
      </c>
      <c r="F158" s="399">
        <v>5.05</v>
      </c>
      <c r="G158" s="412">
        <f t="shared" si="12"/>
        <v>237.02326771661532</v>
      </c>
    </row>
    <row r="159" spans="1:7" ht="15" x14ac:dyDescent="0.25">
      <c r="A159" s="424">
        <f t="shared" si="13"/>
        <v>141</v>
      </c>
      <c r="B159" s="409" t="str">
        <f>'[1]Под 6'!A149</f>
        <v>Л/134</v>
      </c>
      <c r="C159" s="416" t="s">
        <v>421</v>
      </c>
      <c r="D159" s="411">
        <v>81.7</v>
      </c>
      <c r="E159" s="400">
        <f t="shared" si="11"/>
        <v>45.813787980286683</v>
      </c>
      <c r="F159" s="399">
        <v>5.05</v>
      </c>
      <c r="G159" s="412">
        <f t="shared" si="12"/>
        <v>231.35962930044775</v>
      </c>
    </row>
    <row r="160" spans="1:7" ht="15" x14ac:dyDescent="0.25">
      <c r="A160" s="424">
        <f t="shared" si="13"/>
        <v>142</v>
      </c>
      <c r="B160" s="409" t="str">
        <f>'[1]Под 6'!A150</f>
        <v>135</v>
      </c>
      <c r="C160" s="397" t="s">
        <v>422</v>
      </c>
      <c r="D160" s="411">
        <v>44.7</v>
      </c>
      <c r="E160" s="400">
        <f t="shared" si="11"/>
        <v>25.065805663632979</v>
      </c>
      <c r="F160" s="399">
        <v>5.05</v>
      </c>
      <c r="G160" s="412">
        <f t="shared" si="12"/>
        <v>126.58231860134654</v>
      </c>
    </row>
    <row r="161" spans="1:7" ht="15" x14ac:dyDescent="0.25">
      <c r="A161" s="424">
        <f t="shared" si="13"/>
        <v>143</v>
      </c>
      <c r="B161" s="409" t="str">
        <f>'[1]Под 6'!A151</f>
        <v>136</v>
      </c>
      <c r="C161" s="397" t="s">
        <v>423</v>
      </c>
      <c r="D161" s="411">
        <v>46.2</v>
      </c>
      <c r="E161" s="400">
        <f t="shared" si="11"/>
        <v>25.906940081875696</v>
      </c>
      <c r="F161" s="399">
        <v>5.05</v>
      </c>
      <c r="G161" s="412">
        <f t="shared" si="12"/>
        <v>130.83004741347227</v>
      </c>
    </row>
    <row r="162" spans="1:7" ht="15" x14ac:dyDescent="0.25">
      <c r="A162" s="424">
        <f t="shared" si="13"/>
        <v>144</v>
      </c>
      <c r="B162" s="409" t="str">
        <f>'[1]Под 6'!A152</f>
        <v>137</v>
      </c>
      <c r="C162" s="397" t="s">
        <v>424</v>
      </c>
      <c r="D162" s="411">
        <v>107.1</v>
      </c>
      <c r="E162" s="400">
        <f t="shared" si="11"/>
        <v>60.056997462530028</v>
      </c>
      <c r="F162" s="399">
        <v>5.05</v>
      </c>
      <c r="G162" s="412">
        <f t="shared" si="12"/>
        <v>303.28783718577665</v>
      </c>
    </row>
    <row r="163" spans="1:7" ht="15" x14ac:dyDescent="0.25">
      <c r="A163" s="424">
        <f t="shared" si="13"/>
        <v>145</v>
      </c>
      <c r="B163" s="409" t="str">
        <f>'[1]Под 6'!A153</f>
        <v>138</v>
      </c>
      <c r="C163" s="397" t="s">
        <v>425</v>
      </c>
      <c r="D163" s="411">
        <v>53.2</v>
      </c>
      <c r="E163" s="400">
        <f t="shared" si="11"/>
        <v>29.83223403367505</v>
      </c>
      <c r="F163" s="399">
        <v>5.05</v>
      </c>
      <c r="G163" s="412">
        <f t="shared" si="12"/>
        <v>150.65278187005899</v>
      </c>
    </row>
    <row r="164" spans="1:7" ht="15" x14ac:dyDescent="0.25">
      <c r="A164" s="424">
        <f t="shared" si="13"/>
        <v>146</v>
      </c>
      <c r="B164" s="409" t="str">
        <f>'[1]Под 6'!A154</f>
        <v>П/139</v>
      </c>
      <c r="C164" s="397" t="s">
        <v>426</v>
      </c>
      <c r="D164" s="411">
        <v>116</v>
      </c>
      <c r="E164" s="400">
        <f t="shared" si="11"/>
        <v>65.04772834410349</v>
      </c>
      <c r="F164" s="399">
        <v>5.05</v>
      </c>
      <c r="G164" s="412">
        <f t="shared" si="12"/>
        <v>328.49102813772259</v>
      </c>
    </row>
    <row r="165" spans="1:7" ht="15" x14ac:dyDescent="0.25">
      <c r="A165" s="424">
        <f t="shared" si="13"/>
        <v>147</v>
      </c>
      <c r="B165" s="409" t="str">
        <f>'[1]Под 6'!A155</f>
        <v>140</v>
      </c>
      <c r="C165" s="397" t="s">
        <v>427</v>
      </c>
      <c r="D165" s="411">
        <v>90.4</v>
      </c>
      <c r="E165" s="400">
        <f t="shared" si="11"/>
        <v>50.692367606094443</v>
      </c>
      <c r="F165" s="399">
        <v>5.05</v>
      </c>
      <c r="G165" s="412">
        <f t="shared" si="12"/>
        <v>255.99645641077691</v>
      </c>
    </row>
    <row r="166" spans="1:7" ht="15" x14ac:dyDescent="0.25">
      <c r="A166" s="424">
        <f t="shared" si="13"/>
        <v>148</v>
      </c>
      <c r="B166" s="409" t="str">
        <f>'[1]Под 6'!A156</f>
        <v>141</v>
      </c>
      <c r="C166" s="397" t="s">
        <v>428</v>
      </c>
      <c r="D166" s="411">
        <v>119.7</v>
      </c>
      <c r="E166" s="400">
        <f t="shared" si="11"/>
        <v>67.122526575768859</v>
      </c>
      <c r="F166" s="399">
        <v>5.05</v>
      </c>
      <c r="G166" s="412">
        <f t="shared" si="12"/>
        <v>338.96875920763273</v>
      </c>
    </row>
    <row r="167" spans="1:7" ht="15" x14ac:dyDescent="0.25">
      <c r="A167" s="424">
        <f t="shared" si="13"/>
        <v>149</v>
      </c>
      <c r="B167" s="409" t="str">
        <f>'[1]Под 6'!A157</f>
        <v>142</v>
      </c>
      <c r="C167" s="397" t="s">
        <v>429</v>
      </c>
      <c r="D167" s="411">
        <f>85</f>
        <v>85</v>
      </c>
      <c r="E167" s="400">
        <f t="shared" si="11"/>
        <v>47.664283700420661</v>
      </c>
      <c r="F167" s="399">
        <v>5.05</v>
      </c>
      <c r="G167" s="412">
        <f t="shared" si="12"/>
        <v>240.70463268712433</v>
      </c>
    </row>
    <row r="168" spans="1:7" ht="15" x14ac:dyDescent="0.25">
      <c r="A168" s="424">
        <f t="shared" si="13"/>
        <v>150</v>
      </c>
      <c r="B168" s="409" t="str">
        <f>'[1]Под 6'!A158</f>
        <v>Л/143</v>
      </c>
      <c r="C168" s="397" t="s">
        <v>430</v>
      </c>
      <c r="D168" s="411">
        <v>83</v>
      </c>
      <c r="E168" s="400">
        <f t="shared" si="11"/>
        <v>46.542771142763698</v>
      </c>
      <c r="F168" s="399">
        <v>5.05</v>
      </c>
      <c r="G168" s="412">
        <f t="shared" si="12"/>
        <v>235.04099427095667</v>
      </c>
    </row>
    <row r="169" spans="1:7" ht="15" x14ac:dyDescent="0.25">
      <c r="A169" s="424">
        <f t="shared" si="13"/>
        <v>151</v>
      </c>
      <c r="B169" s="409" t="str">
        <f>'[1]Под 6'!A159</f>
        <v>144</v>
      </c>
      <c r="C169" s="414" t="s">
        <v>431</v>
      </c>
      <c r="D169" s="411">
        <v>45.8</v>
      </c>
      <c r="E169" s="400">
        <f t="shared" si="11"/>
        <v>25.682637570344305</v>
      </c>
      <c r="F169" s="399">
        <v>5.05</v>
      </c>
      <c r="G169" s="412">
        <f t="shared" si="12"/>
        <v>129.69731973023875</v>
      </c>
    </row>
    <row r="170" spans="1:7" ht="15" x14ac:dyDescent="0.25">
      <c r="A170" s="424">
        <f t="shared" si="13"/>
        <v>152</v>
      </c>
      <c r="B170" s="409" t="str">
        <f>'[1]Под 6'!A160</f>
        <v>145</v>
      </c>
      <c r="C170" s="415" t="s">
        <v>432</v>
      </c>
      <c r="D170" s="411">
        <v>47.6</v>
      </c>
      <c r="E170" s="400">
        <f t="shared" si="11"/>
        <v>26.691998872235565</v>
      </c>
      <c r="F170" s="399">
        <v>5.05</v>
      </c>
      <c r="G170" s="412">
        <f t="shared" si="12"/>
        <v>134.7945943047896</v>
      </c>
    </row>
    <row r="171" spans="1:7" ht="15" x14ac:dyDescent="0.25">
      <c r="A171" s="424">
        <f t="shared" si="13"/>
        <v>153</v>
      </c>
      <c r="B171" s="409" t="str">
        <f>'[1]Под 6'!A161</f>
        <v>146</v>
      </c>
      <c r="C171" s="416" t="s">
        <v>433</v>
      </c>
      <c r="D171" s="411">
        <v>113.1</v>
      </c>
      <c r="E171" s="400">
        <f t="shared" si="11"/>
        <v>63.421535135500896</v>
      </c>
      <c r="F171" s="399">
        <v>5.05</v>
      </c>
      <c r="G171" s="412">
        <f t="shared" si="12"/>
        <v>320.27875243427951</v>
      </c>
    </row>
    <row r="172" spans="1:7" ht="15" x14ac:dyDescent="0.25">
      <c r="A172" s="424">
        <f t="shared" si="13"/>
        <v>154</v>
      </c>
      <c r="B172" s="409" t="str">
        <f>'[1]Под 6'!A162</f>
        <v>147</v>
      </c>
      <c r="C172" s="416" t="s">
        <v>434</v>
      </c>
      <c r="D172" s="411">
        <v>57.4</v>
      </c>
      <c r="E172" s="400">
        <f t="shared" si="11"/>
        <v>32.187410404754651</v>
      </c>
      <c r="F172" s="399">
        <v>5.05</v>
      </c>
      <c r="G172" s="412">
        <f t="shared" si="12"/>
        <v>162.54642254401099</v>
      </c>
    </row>
    <row r="173" spans="1:7" ht="15" x14ac:dyDescent="0.25">
      <c r="A173" s="424">
        <f t="shared" si="13"/>
        <v>155</v>
      </c>
      <c r="B173" s="409" t="str">
        <f>'[1]Под 6'!A163</f>
        <v>П/148</v>
      </c>
      <c r="C173" s="416" t="s">
        <v>435</v>
      </c>
      <c r="D173" s="411">
        <f>101.9</f>
        <v>101.9</v>
      </c>
      <c r="E173" s="400">
        <f t="shared" si="11"/>
        <v>57.141064812621941</v>
      </c>
      <c r="F173" s="399">
        <v>5.05</v>
      </c>
      <c r="G173" s="412">
        <f t="shared" si="12"/>
        <v>288.56237730374079</v>
      </c>
    </row>
    <row r="174" spans="1:7" ht="15" x14ac:dyDescent="0.25">
      <c r="A174" s="424">
        <f t="shared" si="13"/>
        <v>156</v>
      </c>
      <c r="B174" s="409" t="str">
        <f>'[1]Под 6'!A164</f>
        <v>149</v>
      </c>
      <c r="C174" s="423" t="s">
        <v>436</v>
      </c>
      <c r="D174" s="411">
        <f>81.4</f>
        <v>81.400000000000006</v>
      </c>
      <c r="E174" s="400">
        <f t="shared" si="11"/>
        <v>45.64556109663814</v>
      </c>
      <c r="F174" s="399">
        <v>5.05</v>
      </c>
      <c r="G174" s="412">
        <f t="shared" si="12"/>
        <v>230.5100835380226</v>
      </c>
    </row>
    <row r="175" spans="1:7" ht="15" x14ac:dyDescent="0.25">
      <c r="A175" s="424">
        <f t="shared" si="13"/>
        <v>157</v>
      </c>
      <c r="B175" s="409" t="str">
        <f>'[1]Под 6'!A165</f>
        <v>150</v>
      </c>
      <c r="C175" s="416" t="s">
        <v>437</v>
      </c>
      <c r="D175" s="411">
        <v>121.7</v>
      </c>
      <c r="E175" s="400">
        <f t="shared" si="11"/>
        <v>68.244039133425815</v>
      </c>
      <c r="F175" s="399">
        <v>5.05</v>
      </c>
      <c r="G175" s="412">
        <f t="shared" si="12"/>
        <v>344.63239762380033</v>
      </c>
    </row>
    <row r="176" spans="1:7" ht="15" x14ac:dyDescent="0.25">
      <c r="A176" s="424">
        <f t="shared" si="13"/>
        <v>158</v>
      </c>
      <c r="B176" s="409" t="str">
        <f>'[1]Под 6'!A166</f>
        <v>151</v>
      </c>
      <c r="C176" s="410" t="s">
        <v>438</v>
      </c>
      <c r="D176" s="411">
        <v>85.5</v>
      </c>
      <c r="E176" s="400">
        <f t="shared" si="11"/>
        <v>47.9446618398349</v>
      </c>
      <c r="F176" s="399">
        <v>5.05</v>
      </c>
      <c r="G176" s="412">
        <f t="shared" si="12"/>
        <v>242.12054229116623</v>
      </c>
    </row>
    <row r="177" spans="1:7" ht="15" x14ac:dyDescent="0.25">
      <c r="A177" s="424">
        <f t="shared" si="13"/>
        <v>159</v>
      </c>
      <c r="B177" s="409" t="str">
        <f>'[1]Под 6'!A173</f>
        <v>Л/152</v>
      </c>
      <c r="C177" s="415" t="s">
        <v>439</v>
      </c>
      <c r="D177" s="411">
        <v>83.1</v>
      </c>
      <c r="E177" s="400">
        <f t="shared" si="11"/>
        <v>46.598846770646546</v>
      </c>
      <c r="F177" s="399">
        <v>5.05</v>
      </c>
      <c r="G177" s="412">
        <f t="shared" si="12"/>
        <v>235.32417619176505</v>
      </c>
    </row>
    <row r="178" spans="1:7" ht="15" x14ac:dyDescent="0.25">
      <c r="A178" s="424">
        <f t="shared" si="13"/>
        <v>160</v>
      </c>
      <c r="B178" s="409" t="str">
        <f>'[1]Под 6'!A174</f>
        <v>153</v>
      </c>
      <c r="C178" s="416" t="s">
        <v>440</v>
      </c>
      <c r="D178" s="411">
        <v>45.8</v>
      </c>
      <c r="E178" s="400">
        <f t="shared" si="11"/>
        <v>25.682637570344305</v>
      </c>
      <c r="F178" s="399">
        <v>5.05</v>
      </c>
      <c r="G178" s="412">
        <f t="shared" si="12"/>
        <v>129.69731973023875</v>
      </c>
    </row>
    <row r="179" spans="1:7" ht="15" x14ac:dyDescent="0.25">
      <c r="A179" s="424">
        <f t="shared" si="13"/>
        <v>161</v>
      </c>
      <c r="B179" s="409" t="str">
        <f>'[1]Под 6'!A175</f>
        <v>154</v>
      </c>
      <c r="C179" s="416" t="s">
        <v>441</v>
      </c>
      <c r="D179" s="411">
        <f>47.6</f>
        <v>47.6</v>
      </c>
      <c r="E179" s="400">
        <f t="shared" si="11"/>
        <v>26.691998872235565</v>
      </c>
      <c r="F179" s="399">
        <v>5.05</v>
      </c>
      <c r="G179" s="412">
        <f t="shared" si="12"/>
        <v>134.7945943047896</v>
      </c>
    </row>
    <row r="180" spans="1:7" ht="15" x14ac:dyDescent="0.25">
      <c r="A180" s="424">
        <f t="shared" si="13"/>
        <v>162</v>
      </c>
      <c r="B180" s="409" t="str">
        <f>'[1]Под 6'!A176</f>
        <v>155</v>
      </c>
      <c r="C180" s="423" t="s">
        <v>442</v>
      </c>
      <c r="D180" s="411">
        <v>113</v>
      </c>
      <c r="E180" s="400">
        <f t="shared" si="11"/>
        <v>63.365459507618048</v>
      </c>
      <c r="F180" s="399">
        <v>5.05</v>
      </c>
      <c r="G180" s="412">
        <f t="shared" si="12"/>
        <v>319.99557051347114</v>
      </c>
    </row>
    <row r="181" spans="1:7" ht="15" x14ac:dyDescent="0.25">
      <c r="A181" s="424">
        <f t="shared" si="13"/>
        <v>163</v>
      </c>
      <c r="B181" s="409" t="str">
        <f>'[1]Под 6'!A177</f>
        <v>156</v>
      </c>
      <c r="C181" s="397" t="s">
        <v>443</v>
      </c>
      <c r="D181" s="411">
        <v>57</v>
      </c>
      <c r="E181" s="400">
        <f t="shared" si="11"/>
        <v>31.96310789322326</v>
      </c>
      <c r="F181" s="399">
        <v>5.05</v>
      </c>
      <c r="G181" s="412">
        <f t="shared" si="12"/>
        <v>161.41369486077747</v>
      </c>
    </row>
    <row r="182" spans="1:7" ht="15" x14ac:dyDescent="0.25">
      <c r="A182" s="424">
        <f t="shared" si="13"/>
        <v>164</v>
      </c>
      <c r="B182" s="409" t="str">
        <f>'[1]Под 6'!A178</f>
        <v>П/157</v>
      </c>
      <c r="C182" s="397" t="s">
        <v>444</v>
      </c>
      <c r="D182" s="411">
        <v>100.1</v>
      </c>
      <c r="E182" s="400">
        <f t="shared" si="11"/>
        <v>56.131703510730674</v>
      </c>
      <c r="F182" s="399">
        <v>5.05</v>
      </c>
      <c r="G182" s="412">
        <f t="shared" si="12"/>
        <v>283.46510272918988</v>
      </c>
    </row>
    <row r="183" spans="1:7" ht="15" x14ac:dyDescent="0.25">
      <c r="A183" s="424">
        <f t="shared" si="13"/>
        <v>165</v>
      </c>
      <c r="B183" s="409" t="str">
        <f>'[1]Под 6'!A179</f>
        <v>158</v>
      </c>
      <c r="C183" s="397" t="s">
        <v>445</v>
      </c>
      <c r="D183" s="411">
        <v>80.599999999999994</v>
      </c>
      <c r="E183" s="400">
        <f t="shared" si="11"/>
        <v>45.19695607357535</v>
      </c>
      <c r="F183" s="399">
        <v>5.05</v>
      </c>
      <c r="G183" s="412">
        <f t="shared" si="12"/>
        <v>228.24462817155552</v>
      </c>
    </row>
    <row r="184" spans="1:7" ht="15" x14ac:dyDescent="0.25">
      <c r="A184" s="424">
        <f t="shared" si="13"/>
        <v>166</v>
      </c>
      <c r="B184" s="409" t="str">
        <f>'[1]Под 6'!A180</f>
        <v>159</v>
      </c>
      <c r="C184" s="397" t="s">
        <v>446</v>
      </c>
      <c r="D184" s="411">
        <v>120.9</v>
      </c>
      <c r="E184" s="400">
        <f t="shared" si="11"/>
        <v>67.795434110363033</v>
      </c>
      <c r="F184" s="399">
        <v>5.05</v>
      </c>
      <c r="G184" s="412">
        <f t="shared" si="12"/>
        <v>342.36694225733328</v>
      </c>
    </row>
    <row r="185" spans="1:7" ht="15" x14ac:dyDescent="0.25">
      <c r="A185" s="424">
        <f t="shared" si="13"/>
        <v>167</v>
      </c>
      <c r="B185" s="409" t="str">
        <f>'[1]Под 6'!A181</f>
        <v>160</v>
      </c>
      <c r="C185" s="397" t="s">
        <v>447</v>
      </c>
      <c r="D185" s="411">
        <v>85.1</v>
      </c>
      <c r="E185" s="400">
        <f t="shared" si="11"/>
        <v>47.720359328303502</v>
      </c>
      <c r="F185" s="399">
        <v>5.05</v>
      </c>
      <c r="G185" s="412">
        <f t="shared" si="12"/>
        <v>240.98781460793268</v>
      </c>
    </row>
    <row r="186" spans="1:7" ht="15" x14ac:dyDescent="0.25">
      <c r="A186" s="424">
        <f t="shared" si="13"/>
        <v>168</v>
      </c>
      <c r="B186" s="409" t="str">
        <f>'[1]Под 6'!A182</f>
        <v>Л/161</v>
      </c>
      <c r="C186" s="397" t="s">
        <v>448</v>
      </c>
      <c r="D186" s="411">
        <v>84</v>
      </c>
      <c r="E186" s="400">
        <f t="shared" ref="E186:E217" si="14">$E$4*D186/$A$5</f>
        <v>47.103527421592176</v>
      </c>
      <c r="F186" s="399">
        <v>5.05</v>
      </c>
      <c r="G186" s="412">
        <f t="shared" si="12"/>
        <v>237.87281347904047</v>
      </c>
    </row>
    <row r="187" spans="1:7" ht="15" x14ac:dyDescent="0.25">
      <c r="A187" s="424">
        <f t="shared" si="13"/>
        <v>169</v>
      </c>
      <c r="B187" s="409" t="str">
        <f>'[1]Под 6'!A183</f>
        <v>162</v>
      </c>
      <c r="C187" s="397" t="s">
        <v>449</v>
      </c>
      <c r="D187" s="411">
        <v>45.7</v>
      </c>
      <c r="E187" s="400">
        <f t="shared" si="14"/>
        <v>25.626561942461461</v>
      </c>
      <c r="F187" s="399">
        <v>5.05</v>
      </c>
      <c r="G187" s="412">
        <f t="shared" si="12"/>
        <v>129.41413780943037</v>
      </c>
    </row>
    <row r="188" spans="1:7" ht="15" x14ac:dyDescent="0.25">
      <c r="A188" s="424">
        <f t="shared" si="13"/>
        <v>170</v>
      </c>
      <c r="B188" s="409" t="str">
        <f>'[1]Под 6'!A184</f>
        <v>163</v>
      </c>
      <c r="C188" s="397" t="s">
        <v>450</v>
      </c>
      <c r="D188" s="411">
        <v>49.2</v>
      </c>
      <c r="E188" s="400">
        <f t="shared" si="14"/>
        <v>27.58920891836113</v>
      </c>
      <c r="F188" s="399">
        <v>5.05</v>
      </c>
      <c r="G188" s="412">
        <f t="shared" si="12"/>
        <v>139.3255050377237</v>
      </c>
    </row>
    <row r="189" spans="1:7" ht="15" x14ac:dyDescent="0.25">
      <c r="A189" s="424">
        <f t="shared" si="13"/>
        <v>171</v>
      </c>
      <c r="B189" s="409" t="str">
        <f>'[1]Под 6'!A185</f>
        <v>164</v>
      </c>
      <c r="C189" s="397" t="s">
        <v>451</v>
      </c>
      <c r="D189" s="411">
        <v>111.7</v>
      </c>
      <c r="E189" s="400">
        <f t="shared" si="14"/>
        <v>62.636476345141027</v>
      </c>
      <c r="F189" s="399">
        <v>5.05</v>
      </c>
      <c r="G189" s="412">
        <f t="shared" si="12"/>
        <v>316.31420554296216</v>
      </c>
    </row>
    <row r="190" spans="1:7" ht="15" x14ac:dyDescent="0.25">
      <c r="A190" s="424">
        <f t="shared" si="13"/>
        <v>172</v>
      </c>
      <c r="B190" s="409" t="str">
        <f>'[1]Под 6'!A186</f>
        <v>165</v>
      </c>
      <c r="C190" s="414" t="s">
        <v>452</v>
      </c>
      <c r="D190" s="411">
        <v>57.9</v>
      </c>
      <c r="E190" s="400">
        <f t="shared" si="14"/>
        <v>32.46778854416889</v>
      </c>
      <c r="F190" s="399">
        <v>5.05</v>
      </c>
      <c r="G190" s="412">
        <f t="shared" si="12"/>
        <v>163.96233214805289</v>
      </c>
    </row>
    <row r="191" spans="1:7" ht="15" x14ac:dyDescent="0.25">
      <c r="A191" s="424">
        <f t="shared" si="13"/>
        <v>173</v>
      </c>
      <c r="B191" s="409" t="str">
        <f>'[1]Под 6'!A187</f>
        <v>П/166</v>
      </c>
      <c r="C191" s="415" t="s">
        <v>430</v>
      </c>
      <c r="D191" s="411">
        <v>104</v>
      </c>
      <c r="E191" s="400">
        <f t="shared" si="14"/>
        <v>58.318652998161745</v>
      </c>
      <c r="F191" s="399">
        <v>5.05</v>
      </c>
      <c r="G191" s="412">
        <f t="shared" si="12"/>
        <v>294.50919764071682</v>
      </c>
    </row>
    <row r="192" spans="1:7" ht="15" x14ac:dyDescent="0.25">
      <c r="A192" s="424">
        <f t="shared" si="13"/>
        <v>174</v>
      </c>
      <c r="B192" s="409" t="str">
        <f>'[1]Под 6'!A188</f>
        <v>167</v>
      </c>
      <c r="C192" s="416" t="s">
        <v>453</v>
      </c>
      <c r="D192" s="411">
        <v>91.8</v>
      </c>
      <c r="E192" s="400">
        <f t="shared" si="14"/>
        <v>51.477426396454312</v>
      </c>
      <c r="F192" s="399">
        <v>5.05</v>
      </c>
      <c r="G192" s="412">
        <f t="shared" si="12"/>
        <v>259.96100330209424</v>
      </c>
    </row>
    <row r="193" spans="1:7" ht="15" x14ac:dyDescent="0.25">
      <c r="A193" s="424">
        <f t="shared" si="13"/>
        <v>175</v>
      </c>
      <c r="B193" s="409" t="str">
        <f>'[1]Под 6'!A189</f>
        <v>168</v>
      </c>
      <c r="C193" s="416" t="s">
        <v>446</v>
      </c>
      <c r="D193" s="411">
        <v>124.1</v>
      </c>
      <c r="E193" s="400">
        <f t="shared" si="14"/>
        <v>69.589854202614148</v>
      </c>
      <c r="F193" s="399">
        <v>5.05</v>
      </c>
      <c r="G193" s="412">
        <f t="shared" si="12"/>
        <v>351.42876372320143</v>
      </c>
    </row>
    <row r="194" spans="1:7" ht="15" x14ac:dyDescent="0.25">
      <c r="A194" s="424">
        <f t="shared" si="13"/>
        <v>176</v>
      </c>
      <c r="B194" s="409" t="str">
        <f>'[1]Под 6'!A190</f>
        <v>169</v>
      </c>
      <c r="C194" s="416" t="s">
        <v>454</v>
      </c>
      <c r="D194" s="411">
        <v>85</v>
      </c>
      <c r="E194" s="400">
        <f t="shared" si="14"/>
        <v>47.664283700420661</v>
      </c>
      <c r="F194" s="399">
        <v>5.05</v>
      </c>
      <c r="G194" s="412">
        <f t="shared" si="12"/>
        <v>240.70463268712433</v>
      </c>
    </row>
    <row r="195" spans="1:7" ht="15" x14ac:dyDescent="0.25">
      <c r="A195" s="424">
        <f t="shared" si="13"/>
        <v>177</v>
      </c>
      <c r="B195" s="409" t="str">
        <f>'[1]Под 6'!A191</f>
        <v>Л/170</v>
      </c>
      <c r="C195" s="423" t="s">
        <v>455</v>
      </c>
      <c r="D195" s="411">
        <v>96.2</v>
      </c>
      <c r="E195" s="400">
        <f t="shared" si="14"/>
        <v>53.944754023299616</v>
      </c>
      <c r="F195" s="399">
        <v>5.05</v>
      </c>
      <c r="G195" s="412">
        <f t="shared" si="12"/>
        <v>272.42100781766305</v>
      </c>
    </row>
    <row r="196" spans="1:7" ht="15" x14ac:dyDescent="0.25">
      <c r="A196" s="424">
        <f t="shared" si="13"/>
        <v>178</v>
      </c>
      <c r="B196" s="409" t="str">
        <f>'[1]Под 6'!A192</f>
        <v>171</v>
      </c>
      <c r="C196" s="416" t="s">
        <v>456</v>
      </c>
      <c r="D196" s="411">
        <v>46.1</v>
      </c>
      <c r="E196" s="400">
        <f t="shared" si="14"/>
        <v>25.850864453992848</v>
      </c>
      <c r="F196" s="399">
        <v>5.05</v>
      </c>
      <c r="G196" s="412">
        <f t="shared" si="12"/>
        <v>130.54686549266387</v>
      </c>
    </row>
    <row r="197" spans="1:7" ht="15" x14ac:dyDescent="0.25">
      <c r="A197" s="424">
        <f t="shared" si="13"/>
        <v>179</v>
      </c>
      <c r="B197" s="409" t="str">
        <f>'[1]Под 6'!A193</f>
        <v>172</v>
      </c>
      <c r="C197" s="415" t="s">
        <v>457</v>
      </c>
      <c r="D197" s="411">
        <f>47.4</f>
        <v>47.4</v>
      </c>
      <c r="E197" s="400">
        <f t="shared" si="14"/>
        <v>26.579847616469873</v>
      </c>
      <c r="F197" s="399">
        <v>5.05</v>
      </c>
      <c r="G197" s="412">
        <f t="shared" si="12"/>
        <v>134.22823046317285</v>
      </c>
    </row>
    <row r="198" spans="1:7" ht="15" x14ac:dyDescent="0.25">
      <c r="A198" s="424">
        <f t="shared" si="13"/>
        <v>180</v>
      </c>
      <c r="B198" s="409" t="str">
        <f>'[1]Под 6'!A194</f>
        <v>173</v>
      </c>
      <c r="C198" s="415" t="s">
        <v>458</v>
      </c>
      <c r="D198" s="411">
        <v>112.6</v>
      </c>
      <c r="E198" s="400">
        <f t="shared" si="14"/>
        <v>63.14115699608665</v>
      </c>
      <c r="F198" s="399">
        <v>5.05</v>
      </c>
      <c r="G198" s="412">
        <f t="shared" si="12"/>
        <v>318.86284283023758</v>
      </c>
    </row>
    <row r="199" spans="1:7" ht="15" x14ac:dyDescent="0.25">
      <c r="A199" s="424">
        <f t="shared" si="13"/>
        <v>181</v>
      </c>
      <c r="B199" s="409" t="str">
        <f>'[1]Под 6'!A195</f>
        <v>174</v>
      </c>
      <c r="C199" s="416" t="s">
        <v>459</v>
      </c>
      <c r="D199" s="411">
        <v>57.2</v>
      </c>
      <c r="E199" s="400">
        <f t="shared" si="14"/>
        <v>32.075259148988962</v>
      </c>
      <c r="F199" s="399">
        <v>5.05</v>
      </c>
      <c r="G199" s="412">
        <f t="shared" si="12"/>
        <v>161.98005870239425</v>
      </c>
    </row>
    <row r="200" spans="1:7" ht="15" x14ac:dyDescent="0.25">
      <c r="A200" s="424">
        <f t="shared" si="13"/>
        <v>182</v>
      </c>
      <c r="B200" s="409" t="str">
        <f>'[1]Под 6'!A196</f>
        <v>П/175</v>
      </c>
      <c r="C200" s="416" t="s">
        <v>460</v>
      </c>
      <c r="D200" s="411">
        <v>117.5</v>
      </c>
      <c r="E200" s="400">
        <f t="shared" si="14"/>
        <v>65.888862762346193</v>
      </c>
      <c r="F200" s="399">
        <v>5.05</v>
      </c>
      <c r="G200" s="412">
        <f t="shared" si="12"/>
        <v>332.73875694984827</v>
      </c>
    </row>
    <row r="201" spans="1:7" ht="15" x14ac:dyDescent="0.25">
      <c r="A201" s="424">
        <f t="shared" si="13"/>
        <v>183</v>
      </c>
      <c r="B201" s="409" t="str">
        <f>'[1]Под 6'!A197</f>
        <v>176</v>
      </c>
      <c r="C201" s="416" t="s">
        <v>461</v>
      </c>
      <c r="D201" s="411">
        <v>81.099999999999994</v>
      </c>
      <c r="E201" s="400">
        <f t="shared" si="14"/>
        <v>45.477334212989589</v>
      </c>
      <c r="F201" s="399">
        <v>5.05</v>
      </c>
      <c r="G201" s="412">
        <f t="shared" si="12"/>
        <v>229.66053777559742</v>
      </c>
    </row>
    <row r="202" spans="1:7" ht="15" x14ac:dyDescent="0.25">
      <c r="A202" s="424">
        <f t="shared" si="13"/>
        <v>184</v>
      </c>
      <c r="B202" s="409" t="str">
        <f>'[1]Под 6'!A198</f>
        <v>177</v>
      </c>
      <c r="C202" s="871" t="s">
        <v>462</v>
      </c>
      <c r="D202" s="411">
        <f>214.1/2</f>
        <v>107.05</v>
      </c>
      <c r="E202" s="400">
        <f t="shared" si="14"/>
        <v>60.028959648588604</v>
      </c>
      <c r="F202" s="399">
        <v>5.05</v>
      </c>
      <c r="G202" s="412">
        <f t="shared" si="12"/>
        <v>303.14624622537247</v>
      </c>
    </row>
    <row r="203" spans="1:7" ht="15" x14ac:dyDescent="0.25">
      <c r="A203" s="424">
        <f t="shared" si="13"/>
        <v>185</v>
      </c>
      <c r="B203" s="409" t="str">
        <f>'[1]Под 6'!A199</f>
        <v>177а</v>
      </c>
      <c r="C203" s="871"/>
      <c r="D203" s="411">
        <f>214.1/2</f>
        <v>107.05</v>
      </c>
      <c r="E203" s="400">
        <f t="shared" si="14"/>
        <v>60.028959648588604</v>
      </c>
      <c r="F203" s="399">
        <v>5.05</v>
      </c>
      <c r="G203" s="412">
        <f t="shared" si="12"/>
        <v>303.14624622537247</v>
      </c>
    </row>
    <row r="204" spans="1:7" ht="15" x14ac:dyDescent="0.25">
      <c r="A204" s="424">
        <f t="shared" si="13"/>
        <v>186</v>
      </c>
      <c r="B204" s="409" t="str">
        <f>'[1]Под 6'!A200</f>
        <v>Л/178</v>
      </c>
      <c r="C204" s="397" t="s">
        <v>463</v>
      </c>
      <c r="D204" s="411">
        <v>85.5</v>
      </c>
      <c r="E204" s="400">
        <f t="shared" si="14"/>
        <v>47.9446618398349</v>
      </c>
      <c r="F204" s="399">
        <v>5.05</v>
      </c>
      <c r="G204" s="412">
        <f t="shared" si="12"/>
        <v>242.12054229116623</v>
      </c>
    </row>
    <row r="205" spans="1:7" ht="15" x14ac:dyDescent="0.25">
      <c r="A205" s="424">
        <f t="shared" si="13"/>
        <v>187</v>
      </c>
      <c r="B205" s="409" t="str">
        <f>'[1]Под 6'!A201</f>
        <v>179</v>
      </c>
      <c r="C205" s="397" t="s">
        <v>464</v>
      </c>
      <c r="D205" s="411">
        <v>45.7</v>
      </c>
      <c r="E205" s="400">
        <f t="shared" si="14"/>
        <v>25.626561942461461</v>
      </c>
      <c r="F205" s="399">
        <v>5.05</v>
      </c>
      <c r="G205" s="412">
        <f t="shared" si="12"/>
        <v>129.41413780943037</v>
      </c>
    </row>
    <row r="206" spans="1:7" ht="15" x14ac:dyDescent="0.25">
      <c r="A206" s="424">
        <f t="shared" si="13"/>
        <v>188</v>
      </c>
      <c r="B206" s="409" t="str">
        <f>'[1]Под 6'!A202</f>
        <v>180</v>
      </c>
      <c r="C206" s="397" t="s">
        <v>465</v>
      </c>
      <c r="D206" s="411">
        <v>47.3</v>
      </c>
      <c r="E206" s="400">
        <f t="shared" si="14"/>
        <v>26.523771988587022</v>
      </c>
      <c r="F206" s="399">
        <v>5.05</v>
      </c>
      <c r="G206" s="412">
        <f t="shared" si="12"/>
        <v>133.94504854236445</v>
      </c>
    </row>
    <row r="207" spans="1:7" ht="15" x14ac:dyDescent="0.25">
      <c r="A207" s="424">
        <f t="shared" si="13"/>
        <v>189</v>
      </c>
      <c r="B207" s="409" t="str">
        <f>'[1]Под 6'!A203</f>
        <v>181</v>
      </c>
      <c r="C207" s="397" t="s">
        <v>466</v>
      </c>
      <c r="D207" s="411">
        <v>111.5</v>
      </c>
      <c r="E207" s="400">
        <f t="shared" si="14"/>
        <v>62.524325089375331</v>
      </c>
      <c r="F207" s="399">
        <v>5.05</v>
      </c>
      <c r="G207" s="412">
        <f t="shared" si="12"/>
        <v>315.74784170134541</v>
      </c>
    </row>
    <row r="208" spans="1:7" ht="15" x14ac:dyDescent="0.25">
      <c r="A208" s="424">
        <f t="shared" si="13"/>
        <v>190</v>
      </c>
      <c r="B208" s="409" t="str">
        <f>'[1]Под 6'!A204</f>
        <v>182</v>
      </c>
      <c r="C208" s="397" t="s">
        <v>467</v>
      </c>
      <c r="D208" s="411">
        <v>57.7</v>
      </c>
      <c r="E208" s="400">
        <f t="shared" si="14"/>
        <v>32.355637288403202</v>
      </c>
      <c r="F208" s="399">
        <v>5.05</v>
      </c>
      <c r="G208" s="412">
        <f t="shared" si="12"/>
        <v>163.39596830643617</v>
      </c>
    </row>
    <row r="209" spans="1:7" ht="15" x14ac:dyDescent="0.25">
      <c r="A209" s="424">
        <f t="shared" si="13"/>
        <v>191</v>
      </c>
      <c r="B209" s="409" t="str">
        <f>'[1]Под 6'!A205</f>
        <v>П/183</v>
      </c>
      <c r="C209" s="423" t="s">
        <v>468</v>
      </c>
      <c r="D209" s="411">
        <v>115.8</v>
      </c>
      <c r="E209" s="400">
        <f t="shared" si="14"/>
        <v>64.93557708833778</v>
      </c>
      <c r="F209" s="399">
        <v>5.05</v>
      </c>
      <c r="G209" s="412">
        <f t="shared" si="12"/>
        <v>327.92466429610579</v>
      </c>
    </row>
    <row r="210" spans="1:7" ht="15" x14ac:dyDescent="0.25">
      <c r="A210" s="424">
        <f t="shared" si="13"/>
        <v>192</v>
      </c>
      <c r="B210" s="409" t="str">
        <f>'[1]Под 6'!A206</f>
        <v>184</v>
      </c>
      <c r="C210" s="397" t="s">
        <v>469</v>
      </c>
      <c r="D210" s="411">
        <v>79.900000000000006</v>
      </c>
      <c r="E210" s="400">
        <f t="shared" si="14"/>
        <v>44.804426678395423</v>
      </c>
      <c r="F210" s="399">
        <v>5.05</v>
      </c>
      <c r="G210" s="412">
        <f t="shared" si="12"/>
        <v>226.26235472589687</v>
      </c>
    </row>
    <row r="211" spans="1:7" ht="15" x14ac:dyDescent="0.25">
      <c r="A211" s="424">
        <f t="shared" si="13"/>
        <v>193</v>
      </c>
      <c r="B211" s="409" t="str">
        <f>'[1]Под 6'!A207</f>
        <v>185</v>
      </c>
      <c r="C211" s="397" t="s">
        <v>470</v>
      </c>
      <c r="D211" s="411">
        <v>124.5</v>
      </c>
      <c r="E211" s="400">
        <f t="shared" si="14"/>
        <v>69.814156714145554</v>
      </c>
      <c r="F211" s="399">
        <v>5.05</v>
      </c>
      <c r="G211" s="412">
        <f t="shared" si="12"/>
        <v>352.56149140643504</v>
      </c>
    </row>
    <row r="212" spans="1:7" ht="15" x14ac:dyDescent="0.25">
      <c r="A212" s="424">
        <f t="shared" si="13"/>
        <v>194</v>
      </c>
      <c r="B212" s="409" t="str">
        <f>'[1]Под 6'!A208</f>
        <v>186</v>
      </c>
      <c r="C212" s="397" t="s">
        <v>471</v>
      </c>
      <c r="D212" s="411">
        <v>85.9</v>
      </c>
      <c r="E212" s="400">
        <f t="shared" si="14"/>
        <v>48.168964351366284</v>
      </c>
      <c r="F212" s="399">
        <v>5.05</v>
      </c>
      <c r="G212" s="412">
        <f t="shared" si="12"/>
        <v>243.25326997439973</v>
      </c>
    </row>
    <row r="213" spans="1:7" ht="15" x14ac:dyDescent="0.25">
      <c r="A213" s="424">
        <f t="shared" si="13"/>
        <v>195</v>
      </c>
      <c r="B213" s="409" t="str">
        <f>'[1]Под 6'!A209</f>
        <v>Л/187</v>
      </c>
      <c r="C213" s="397" t="s">
        <v>472</v>
      </c>
      <c r="D213" s="411">
        <v>84.6</v>
      </c>
      <c r="E213" s="400">
        <f t="shared" si="14"/>
        <v>47.439981188889263</v>
      </c>
      <c r="F213" s="399">
        <v>5.05</v>
      </c>
      <c r="G213" s="412">
        <f t="shared" si="12"/>
        <v>239.57190500389078</v>
      </c>
    </row>
    <row r="214" spans="1:7" ht="15" x14ac:dyDescent="0.25">
      <c r="A214" s="424">
        <f t="shared" si="13"/>
        <v>196</v>
      </c>
      <c r="B214" s="409" t="str">
        <f>'[1]Под 6'!A210</f>
        <v>188</v>
      </c>
      <c r="C214" s="397" t="s">
        <v>431</v>
      </c>
      <c r="D214" s="411">
        <v>44.8</v>
      </c>
      <c r="E214" s="400">
        <f t="shared" si="14"/>
        <v>25.121881291515823</v>
      </c>
      <c r="F214" s="399">
        <v>5.05</v>
      </c>
      <c r="G214" s="412">
        <f t="shared" si="12"/>
        <v>126.8655005221549</v>
      </c>
    </row>
    <row r="215" spans="1:7" ht="15" x14ac:dyDescent="0.25">
      <c r="A215" s="424">
        <f t="shared" si="13"/>
        <v>197</v>
      </c>
      <c r="B215" s="409" t="str">
        <f>'[1]Под 6'!A211</f>
        <v>189</v>
      </c>
      <c r="C215" s="414" t="s">
        <v>473</v>
      </c>
      <c r="D215" s="411">
        <v>45.8</v>
      </c>
      <c r="E215" s="400">
        <f t="shared" si="14"/>
        <v>25.682637570344305</v>
      </c>
      <c r="F215" s="399">
        <v>5.05</v>
      </c>
      <c r="G215" s="412">
        <f t="shared" si="12"/>
        <v>129.69731973023875</v>
      </c>
    </row>
    <row r="216" spans="1:7" ht="15" x14ac:dyDescent="0.25">
      <c r="A216" s="424">
        <f t="shared" si="13"/>
        <v>198</v>
      </c>
      <c r="B216" s="409" t="str">
        <f>'[1]Под 6'!A212</f>
        <v>190</v>
      </c>
      <c r="C216" s="415" t="s">
        <v>474</v>
      </c>
      <c r="D216" s="411">
        <v>112.7</v>
      </c>
      <c r="E216" s="400">
        <f t="shared" si="14"/>
        <v>63.197232623969505</v>
      </c>
      <c r="F216" s="399">
        <v>5.05</v>
      </c>
      <c r="G216" s="412">
        <f t="shared" si="12"/>
        <v>319.14602475104601</v>
      </c>
    </row>
    <row r="217" spans="1:7" ht="15" x14ac:dyDescent="0.25">
      <c r="A217" s="424">
        <f t="shared" si="13"/>
        <v>199</v>
      </c>
      <c r="B217" s="409" t="str">
        <f>'[1]Под 6'!A213</f>
        <v>191</v>
      </c>
      <c r="C217" s="416" t="s">
        <v>475</v>
      </c>
      <c r="D217" s="411">
        <v>57.1</v>
      </c>
      <c r="E217" s="400">
        <f t="shared" si="14"/>
        <v>32.019183521106108</v>
      </c>
      <c r="F217" s="399">
        <v>5.05</v>
      </c>
      <c r="G217" s="412">
        <f t="shared" si="12"/>
        <v>161.69687678158584</v>
      </c>
    </row>
    <row r="218" spans="1:7" ht="15" x14ac:dyDescent="0.25">
      <c r="A218" s="424">
        <f t="shared" si="13"/>
        <v>200</v>
      </c>
      <c r="B218" s="409" t="str">
        <f>'[1]Под 6'!A214</f>
        <v>П/192</v>
      </c>
      <c r="C218" s="416" t="s">
        <v>476</v>
      </c>
      <c r="D218" s="411">
        <v>102.9</v>
      </c>
      <c r="E218" s="400">
        <f t="shared" ref="E218:E221" si="15">$E$4*D218/$A$5</f>
        <v>57.701821091450419</v>
      </c>
      <c r="F218" s="399">
        <v>5.05</v>
      </c>
      <c r="G218" s="412">
        <f t="shared" si="12"/>
        <v>291.39419651182459</v>
      </c>
    </row>
    <row r="219" spans="1:7" ht="15" x14ac:dyDescent="0.25">
      <c r="A219" s="424">
        <f t="shared" si="13"/>
        <v>201</v>
      </c>
      <c r="B219" s="409" t="str">
        <f>'[1]Под 6'!A215</f>
        <v>193</v>
      </c>
      <c r="C219" s="416" t="s">
        <v>477</v>
      </c>
      <c r="D219" s="411">
        <f>79.7</f>
        <v>79.7</v>
      </c>
      <c r="E219" s="400">
        <f t="shared" si="15"/>
        <v>44.69227542262972</v>
      </c>
      <c r="F219" s="399">
        <v>5.05</v>
      </c>
      <c r="G219" s="412">
        <f>E219*F219</f>
        <v>225.69599088428006</v>
      </c>
    </row>
    <row r="220" spans="1:7" ht="15" x14ac:dyDescent="0.25">
      <c r="A220" s="424">
        <f t="shared" si="13"/>
        <v>202</v>
      </c>
      <c r="B220" s="409" t="str">
        <f>'[1]Под 6'!A216</f>
        <v>194</v>
      </c>
      <c r="C220" s="423" t="s">
        <v>478</v>
      </c>
      <c r="D220" s="411">
        <v>124.2</v>
      </c>
      <c r="E220" s="400">
        <f t="shared" si="15"/>
        <v>69.64592983049701</v>
      </c>
      <c r="F220" s="399">
        <v>5.05</v>
      </c>
      <c r="G220" s="412">
        <f>E220*F220</f>
        <v>351.71194564400992</v>
      </c>
    </row>
    <row r="221" spans="1:7" ht="15" x14ac:dyDescent="0.25">
      <c r="A221" s="430">
        <f t="shared" si="13"/>
        <v>203</v>
      </c>
      <c r="B221" s="431" t="str">
        <f>'[1]Под 6'!A217</f>
        <v>195</v>
      </c>
      <c r="C221" s="416" t="s">
        <v>479</v>
      </c>
      <c r="D221" s="411">
        <v>86.4</v>
      </c>
      <c r="E221" s="400">
        <f t="shared" si="15"/>
        <v>48.449342490780523</v>
      </c>
      <c r="F221" s="399">
        <v>5.05</v>
      </c>
      <c r="G221" s="412">
        <f>E221*F221</f>
        <v>244.66917957844163</v>
      </c>
    </row>
    <row r="222" spans="1:7" x14ac:dyDescent="0.2">
      <c r="A222" s="424"/>
      <c r="B222" s="432"/>
      <c r="C222" s="433"/>
      <c r="D222" s="434">
        <f>SUM(D26:D221)</f>
        <v>16075.800000000007</v>
      </c>
      <c r="E222" s="434">
        <f>SUM(E26:E221)</f>
        <v>9014.6057871908451</v>
      </c>
      <c r="F222" s="435"/>
      <c r="G222" s="434">
        <f>SUM(G26:G221)</f>
        <v>45523.759225313821</v>
      </c>
    </row>
    <row r="223" spans="1:7" x14ac:dyDescent="0.2">
      <c r="C223" s="436" t="s">
        <v>1010</v>
      </c>
      <c r="D223" s="391">
        <f>D222+D25</f>
        <v>17471.600000000006</v>
      </c>
      <c r="E223" s="391">
        <f>E222+E25</f>
        <v>9797.3094011796347</v>
      </c>
      <c r="G223" s="377">
        <f>G222+G25</f>
        <v>49476.412475957208</v>
      </c>
    </row>
    <row r="224" spans="1:7" x14ac:dyDescent="0.2">
      <c r="E224" s="437"/>
    </row>
    <row r="227" spans="2:2" x14ac:dyDescent="0.2">
      <c r="B227" s="438"/>
    </row>
    <row r="228" spans="2:2" x14ac:dyDescent="0.2">
      <c r="B228" s="438"/>
    </row>
    <row r="229" spans="2:2" x14ac:dyDescent="0.2">
      <c r="B229" s="438"/>
    </row>
    <row r="230" spans="2:2" x14ac:dyDescent="0.2">
      <c r="B230" s="438"/>
    </row>
  </sheetData>
  <customSheetViews>
    <customSheetView guid="{59BB3A05-2517-4212-B4B0-766CE27362F6}" fitToPage="1" state="hidden">
      <selection activeCell="H6" sqref="H6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1"/>
      <headerFooter alignWithMargins="0"/>
    </customSheetView>
    <customSheetView guid="{11E80AD0-6AA7-470D-8311-11AF96F196E5}" fitToPage="1" state="hidden" topLeftCell="A4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2"/>
      <headerFooter alignWithMargins="0"/>
    </customSheetView>
    <customSheetView guid="{1298D0A2-0CF6-434E-A6CD-B210E2963ADD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3"/>
      <headerFooter alignWithMargins="0"/>
    </customSheetView>
  </customSheetViews>
  <mergeCells count="7">
    <mergeCell ref="C202:C203"/>
    <mergeCell ref="A9:D9"/>
    <mergeCell ref="A11:D1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8" fitToHeight="8" orientation="portrait" r:id="rId4"/>
  <headerFooter alignWithMargins="0"/>
  <ignoredErrors>
    <ignoredError sqref="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workbookViewId="0">
      <selection activeCell="B7" sqref="B7"/>
    </sheetView>
  </sheetViews>
  <sheetFormatPr defaultRowHeight="12.75" x14ac:dyDescent="0.2"/>
  <cols>
    <col min="1" max="1" width="7.28515625" customWidth="1"/>
    <col min="2" max="2" width="32.85546875" customWidth="1"/>
    <col min="3" max="3" width="17.28515625" customWidth="1"/>
    <col min="4" max="4" width="15.7109375" style="37" customWidth="1"/>
    <col min="5" max="5" width="17.42578125" customWidth="1"/>
    <col min="6" max="6" width="9" customWidth="1"/>
    <col min="7" max="7" width="11.85546875" customWidth="1"/>
    <col min="9" max="9" width="13.28515625" customWidth="1"/>
    <col min="10" max="11" width="11.7109375" customWidth="1"/>
    <col min="12" max="12" width="12.7109375" customWidth="1"/>
    <col min="13" max="13" width="16" customWidth="1"/>
  </cols>
  <sheetData>
    <row r="1" spans="1:7" ht="19.5" customHeight="1" x14ac:dyDescent="0.2">
      <c r="A1" s="878"/>
      <c r="B1" s="878"/>
      <c r="C1" s="878"/>
      <c r="D1" s="878"/>
      <c r="E1" s="878"/>
    </row>
    <row r="2" spans="1:7" ht="33.75" customHeight="1" x14ac:dyDescent="0.2">
      <c r="A2" s="880" t="s">
        <v>1042</v>
      </c>
      <c r="B2" s="880"/>
      <c r="C2" s="880"/>
      <c r="D2" s="880"/>
      <c r="E2" s="880"/>
    </row>
    <row r="3" spans="1:7" ht="19.5" customHeight="1" x14ac:dyDescent="0.2">
      <c r="A3" s="881" t="s">
        <v>1417</v>
      </c>
      <c r="B3" s="881"/>
      <c r="C3" s="881"/>
      <c r="D3" s="881"/>
      <c r="E3" s="881"/>
    </row>
    <row r="4" spans="1:7" ht="15" x14ac:dyDescent="0.35">
      <c r="A4" s="879" t="s">
        <v>1419</v>
      </c>
      <c r="B4" s="879"/>
      <c r="C4" s="365"/>
      <c r="D4" s="366"/>
      <c r="E4" s="365">
        <v>24861.41</v>
      </c>
    </row>
    <row r="5" spans="1:7" ht="15" x14ac:dyDescent="0.25">
      <c r="A5" s="374">
        <v>44335.5</v>
      </c>
      <c r="B5" s="196" t="s">
        <v>1327</v>
      </c>
      <c r="C5" s="197"/>
      <c r="D5" s="197"/>
      <c r="E5" s="195"/>
    </row>
    <row r="6" spans="1:7" ht="15" x14ac:dyDescent="0.25">
      <c r="A6" s="367" t="s">
        <v>1418</v>
      </c>
      <c r="B6" s="291">
        <f>E4*5.05/A5</f>
        <v>2.8318192080838154</v>
      </c>
      <c r="C6" s="197" t="s">
        <v>1021</v>
      </c>
      <c r="D6" s="197"/>
      <c r="E6" s="195"/>
    </row>
    <row r="7" spans="1:7" ht="15" x14ac:dyDescent="0.25">
      <c r="A7" s="198" t="s">
        <v>1011</v>
      </c>
      <c r="B7" s="198"/>
      <c r="C7" s="198"/>
      <c r="D7" s="198"/>
      <c r="E7" s="195"/>
    </row>
    <row r="8" spans="1:7" ht="15" x14ac:dyDescent="0.25">
      <c r="A8" s="196" t="s">
        <v>1015</v>
      </c>
      <c r="B8" s="196"/>
      <c r="C8" s="196"/>
      <c r="D8" s="196"/>
      <c r="E8" s="195"/>
    </row>
    <row r="9" spans="1:7" ht="15" x14ac:dyDescent="0.25">
      <c r="A9" s="877" t="s">
        <v>1016</v>
      </c>
      <c r="B9" s="877"/>
      <c r="C9" s="877"/>
      <c r="D9" s="877"/>
      <c r="E9" s="199"/>
    </row>
    <row r="10" spans="1:7" ht="15" x14ac:dyDescent="0.25">
      <c r="A10" s="196" t="s">
        <v>1012</v>
      </c>
      <c r="B10" s="196"/>
      <c r="C10" s="196"/>
      <c r="D10" s="196"/>
      <c r="E10" s="199"/>
    </row>
    <row r="11" spans="1:7" ht="15" x14ac:dyDescent="0.25">
      <c r="A11" s="877" t="s">
        <v>1017</v>
      </c>
      <c r="B11" s="877"/>
      <c r="C11" s="877"/>
      <c r="D11" s="877"/>
      <c r="E11" s="200"/>
    </row>
    <row r="12" spans="1:7" ht="15" x14ac:dyDescent="0.25">
      <c r="A12" s="131"/>
      <c r="B12" s="131"/>
      <c r="C12" s="131"/>
      <c r="D12" s="131"/>
      <c r="E12" s="132"/>
      <c r="F12" s="133"/>
    </row>
    <row r="13" spans="1:7" ht="15" x14ac:dyDescent="0.25">
      <c r="B13" s="36"/>
      <c r="C13" s="293" t="s">
        <v>1989</v>
      </c>
    </row>
    <row r="14" spans="1:7" s="34" customFormat="1" ht="25.5" x14ac:dyDescent="0.2">
      <c r="A14" s="33" t="s">
        <v>23</v>
      </c>
      <c r="B14" s="38" t="s">
        <v>24</v>
      </c>
      <c r="C14" s="38"/>
      <c r="D14" s="33" t="s">
        <v>26</v>
      </c>
      <c r="E14" s="39" t="s">
        <v>25</v>
      </c>
      <c r="F14" s="33" t="s">
        <v>1013</v>
      </c>
      <c r="G14" s="33" t="s">
        <v>1014</v>
      </c>
    </row>
    <row r="15" spans="1:7" ht="15" x14ac:dyDescent="0.25">
      <c r="A15" s="35"/>
      <c r="B15" s="40" t="s">
        <v>27</v>
      </c>
      <c r="C15" s="40"/>
      <c r="D15" s="41"/>
      <c r="E15" s="42"/>
      <c r="F15" s="43"/>
      <c r="G15" s="43"/>
    </row>
    <row r="16" spans="1:7" ht="15" x14ac:dyDescent="0.25">
      <c r="A16" s="35"/>
      <c r="B16" s="40" t="s">
        <v>28</v>
      </c>
      <c r="C16" s="40"/>
      <c r="D16" s="35"/>
      <c r="E16" s="42"/>
      <c r="F16" s="43"/>
      <c r="G16" s="43"/>
    </row>
    <row r="17" spans="1:7" ht="15" x14ac:dyDescent="0.25">
      <c r="A17" s="35">
        <v>1</v>
      </c>
      <c r="B17" s="44" t="s">
        <v>29</v>
      </c>
      <c r="C17" s="194" t="s">
        <v>30</v>
      </c>
      <c r="D17" s="43">
        <v>61.9</v>
      </c>
      <c r="E17" s="42">
        <f>D17/$A$5*$E$4</f>
        <v>34.710813659482803</v>
      </c>
      <c r="F17" s="713">
        <v>5.05</v>
      </c>
      <c r="G17" s="43">
        <f>E17*F17</f>
        <v>175.28960898038815</v>
      </c>
    </row>
    <row r="18" spans="1:7" ht="15" x14ac:dyDescent="0.25">
      <c r="A18" s="35">
        <f>A17+1</f>
        <v>2</v>
      </c>
      <c r="B18" s="44" t="s">
        <v>31</v>
      </c>
      <c r="C18" s="194" t="s">
        <v>32</v>
      </c>
      <c r="D18" s="201">
        <v>47.3</v>
      </c>
      <c r="E18" s="42">
        <f t="shared" ref="E18:E35" si="0">D18/$A$5*$E$4</f>
        <v>26.523771988587022</v>
      </c>
      <c r="F18" s="713">
        <v>5.05</v>
      </c>
      <c r="G18" s="43">
        <f t="shared" ref="G18:G84" si="1">E18*F18</f>
        <v>133.94504854236445</v>
      </c>
    </row>
    <row r="19" spans="1:7" ht="15" x14ac:dyDescent="0.25">
      <c r="A19" s="35">
        <f t="shared" ref="A19:A35" si="2">A18+1</f>
        <v>3</v>
      </c>
      <c r="B19" s="44" t="s">
        <v>33</v>
      </c>
      <c r="C19" s="194" t="s">
        <v>34</v>
      </c>
      <c r="D19" s="201">
        <v>60.9</v>
      </c>
      <c r="E19" s="42">
        <f t="shared" si="0"/>
        <v>34.150057380654324</v>
      </c>
      <c r="F19" s="713">
        <v>5.05</v>
      </c>
      <c r="G19" s="43">
        <f t="shared" si="1"/>
        <v>172.45778977230432</v>
      </c>
    </row>
    <row r="20" spans="1:7" ht="15" x14ac:dyDescent="0.25">
      <c r="A20" s="35">
        <f t="shared" si="2"/>
        <v>4</v>
      </c>
      <c r="B20" s="44" t="s">
        <v>35</v>
      </c>
      <c r="C20" s="194" t="s">
        <v>36</v>
      </c>
      <c r="D20" s="201">
        <v>130.80000000000001</v>
      </c>
      <c r="E20" s="42">
        <f t="shared" si="0"/>
        <v>73.346921270764966</v>
      </c>
      <c r="F20" s="713">
        <v>5.05</v>
      </c>
      <c r="G20" s="43">
        <f t="shared" si="1"/>
        <v>370.40195241736308</v>
      </c>
    </row>
    <row r="21" spans="1:7" ht="15" x14ac:dyDescent="0.25">
      <c r="A21" s="35">
        <f t="shared" si="2"/>
        <v>5</v>
      </c>
      <c r="B21" s="44" t="s">
        <v>37</v>
      </c>
      <c r="C21" s="194" t="s">
        <v>38</v>
      </c>
      <c r="D21" s="201">
        <v>107.1</v>
      </c>
      <c r="E21" s="42">
        <f t="shared" si="0"/>
        <v>60.05699746253002</v>
      </c>
      <c r="F21" s="713">
        <v>5.05</v>
      </c>
      <c r="G21" s="43">
        <f t="shared" si="1"/>
        <v>303.2878371857766</v>
      </c>
    </row>
    <row r="22" spans="1:7" ht="15" x14ac:dyDescent="0.25">
      <c r="A22" s="35">
        <f t="shared" si="2"/>
        <v>6</v>
      </c>
      <c r="B22" s="44" t="s">
        <v>39</v>
      </c>
      <c r="C22" s="194" t="s">
        <v>40</v>
      </c>
      <c r="D22" s="201">
        <v>63.6</v>
      </c>
      <c r="E22" s="42">
        <f t="shared" si="0"/>
        <v>35.664099333491222</v>
      </c>
      <c r="F22" s="713">
        <v>5.05</v>
      </c>
      <c r="G22" s="43">
        <f t="shared" si="1"/>
        <v>180.10370163413066</v>
      </c>
    </row>
    <row r="23" spans="1:7" ht="15" x14ac:dyDescent="0.25">
      <c r="A23" s="66">
        <f t="shared" si="2"/>
        <v>7</v>
      </c>
      <c r="B23" s="49" t="s">
        <v>41</v>
      </c>
      <c r="C23" s="264" t="s">
        <v>42</v>
      </c>
      <c r="D23" s="304">
        <v>20.399999999999999</v>
      </c>
      <c r="E23" s="305">
        <f t="shared" si="0"/>
        <v>11.439428088100955</v>
      </c>
      <c r="F23" s="713">
        <v>5.05</v>
      </c>
      <c r="G23" s="304">
        <f t="shared" si="1"/>
        <v>57.769111844909823</v>
      </c>
    </row>
    <row r="24" spans="1:7" ht="15" x14ac:dyDescent="0.25">
      <c r="A24" s="35">
        <f t="shared" si="2"/>
        <v>8</v>
      </c>
      <c r="B24" s="50" t="s">
        <v>43</v>
      </c>
      <c r="C24" s="194" t="s">
        <v>44</v>
      </c>
      <c r="D24" s="43">
        <v>32.299999999999997</v>
      </c>
      <c r="E24" s="42">
        <f t="shared" si="0"/>
        <v>18.112427806159847</v>
      </c>
      <c r="F24" s="713">
        <v>5.05</v>
      </c>
      <c r="G24" s="43">
        <f t="shared" si="1"/>
        <v>91.467760421107229</v>
      </c>
    </row>
    <row r="25" spans="1:7" ht="15" x14ac:dyDescent="0.25">
      <c r="A25" s="35">
        <f t="shared" si="2"/>
        <v>9</v>
      </c>
      <c r="B25" s="47" t="s">
        <v>45</v>
      </c>
      <c r="C25" s="204" t="s">
        <v>46</v>
      </c>
      <c r="D25" s="306">
        <v>69.8</v>
      </c>
      <c r="E25" s="307">
        <f t="shared" si="0"/>
        <v>39.14078826222778</v>
      </c>
      <c r="F25" s="713">
        <v>5.05</v>
      </c>
      <c r="G25" s="306">
        <f t="shared" si="1"/>
        <v>197.66098072425029</v>
      </c>
    </row>
    <row r="26" spans="1:7" ht="15" x14ac:dyDescent="0.25">
      <c r="A26" s="35">
        <f t="shared" si="2"/>
        <v>10</v>
      </c>
      <c r="B26" s="44" t="s">
        <v>47</v>
      </c>
      <c r="C26" s="194" t="s">
        <v>48</v>
      </c>
      <c r="D26" s="43">
        <f>28.95*2</f>
        <v>57.9</v>
      </c>
      <c r="E26" s="42">
        <f t="shared" si="0"/>
        <v>32.46778854416889</v>
      </c>
      <c r="F26" s="713">
        <v>5.05</v>
      </c>
      <c r="G26" s="43">
        <f t="shared" si="1"/>
        <v>163.96233214805289</v>
      </c>
    </row>
    <row r="27" spans="1:7" ht="15" x14ac:dyDescent="0.25">
      <c r="A27" s="35">
        <f t="shared" si="2"/>
        <v>11</v>
      </c>
      <c r="B27" s="44" t="s">
        <v>49</v>
      </c>
      <c r="C27" s="194" t="s">
        <v>50</v>
      </c>
      <c r="D27" s="43">
        <v>78.8</v>
      </c>
      <c r="E27" s="42">
        <f t="shared" si="0"/>
        <v>44.18759477168409</v>
      </c>
      <c r="F27" s="713">
        <v>5.05</v>
      </c>
      <c r="G27" s="43">
        <f t="shared" si="1"/>
        <v>223.14735359700464</v>
      </c>
    </row>
    <row r="28" spans="1:7" ht="15" x14ac:dyDescent="0.25">
      <c r="A28" s="35">
        <f t="shared" si="2"/>
        <v>12</v>
      </c>
      <c r="B28" s="44" t="s">
        <v>51</v>
      </c>
      <c r="C28" s="194" t="s">
        <v>52</v>
      </c>
      <c r="D28" s="43">
        <v>46</v>
      </c>
      <c r="E28" s="42">
        <f t="shared" si="0"/>
        <v>25.794788826110004</v>
      </c>
      <c r="F28" s="713">
        <v>5.05</v>
      </c>
      <c r="G28" s="43">
        <f t="shared" si="1"/>
        <v>130.26368357185552</v>
      </c>
    </row>
    <row r="29" spans="1:7" ht="15.75" thickBot="1" x14ac:dyDescent="0.3">
      <c r="A29" s="35">
        <f t="shared" si="2"/>
        <v>13</v>
      </c>
      <c r="B29" s="46" t="s">
        <v>53</v>
      </c>
      <c r="C29" s="203" t="s">
        <v>989</v>
      </c>
      <c r="D29" s="43">
        <v>7</v>
      </c>
      <c r="E29" s="42">
        <f t="shared" si="0"/>
        <v>3.9252939517993481</v>
      </c>
      <c r="F29" s="713">
        <v>5.05</v>
      </c>
      <c r="G29" s="43">
        <f t="shared" si="1"/>
        <v>19.822734456586709</v>
      </c>
    </row>
    <row r="30" spans="1:7" ht="15.75" thickTop="1" x14ac:dyDescent="0.25">
      <c r="A30" s="35">
        <f t="shared" si="2"/>
        <v>14</v>
      </c>
      <c r="B30" s="47" t="s">
        <v>54</v>
      </c>
      <c r="C30" s="204" t="s">
        <v>55</v>
      </c>
      <c r="D30" s="43">
        <v>201.3</v>
      </c>
      <c r="E30" s="42">
        <f t="shared" si="0"/>
        <v>112.8802389281727</v>
      </c>
      <c r="F30" s="713">
        <v>5.05</v>
      </c>
      <c r="G30" s="43">
        <f t="shared" si="1"/>
        <v>570.04520658727211</v>
      </c>
    </row>
    <row r="31" spans="1:7" ht="15" x14ac:dyDescent="0.25">
      <c r="A31" s="35">
        <f t="shared" si="2"/>
        <v>15</v>
      </c>
      <c r="B31" s="44" t="s">
        <v>56</v>
      </c>
      <c r="C31" s="194" t="s">
        <v>57</v>
      </c>
      <c r="D31" s="43">
        <v>39.200000000000003</v>
      </c>
      <c r="E31" s="42">
        <f t="shared" si="0"/>
        <v>21.981646130076349</v>
      </c>
      <c r="F31" s="713">
        <v>5.05</v>
      </c>
      <c r="G31" s="43">
        <f t="shared" si="1"/>
        <v>111.00731295688556</v>
      </c>
    </row>
    <row r="32" spans="1:7" ht="15" x14ac:dyDescent="0.25">
      <c r="A32" s="35">
        <f t="shared" si="2"/>
        <v>16</v>
      </c>
      <c r="B32" s="49" t="s">
        <v>58</v>
      </c>
      <c r="C32" s="194" t="s">
        <v>59</v>
      </c>
      <c r="D32" s="43">
        <v>45</v>
      </c>
      <c r="E32" s="42">
        <f t="shared" si="0"/>
        <v>25.234032547281526</v>
      </c>
      <c r="F32" s="713">
        <v>5.05</v>
      </c>
      <c r="G32" s="43">
        <f t="shared" si="1"/>
        <v>127.43186436377169</v>
      </c>
    </row>
    <row r="33" spans="1:7" ht="15" x14ac:dyDescent="0.25">
      <c r="A33" s="35">
        <f t="shared" si="2"/>
        <v>17</v>
      </c>
      <c r="B33" s="44" t="s">
        <v>60</v>
      </c>
      <c r="C33" s="194" t="s">
        <v>61</v>
      </c>
      <c r="D33" s="43">
        <v>49.4</v>
      </c>
      <c r="E33" s="42">
        <f t="shared" si="0"/>
        <v>27.70136017412683</v>
      </c>
      <c r="F33" s="713">
        <v>5.05</v>
      </c>
      <c r="G33" s="43">
        <f t="shared" si="1"/>
        <v>139.89186887934048</v>
      </c>
    </row>
    <row r="34" spans="1:7" ht="15" x14ac:dyDescent="0.25">
      <c r="A34" s="35">
        <f t="shared" si="2"/>
        <v>18</v>
      </c>
      <c r="B34" s="44" t="s">
        <v>62</v>
      </c>
      <c r="C34" s="194" t="s">
        <v>63</v>
      </c>
      <c r="D34" s="43">
        <v>112.8</v>
      </c>
      <c r="E34" s="42">
        <f t="shared" si="0"/>
        <v>63.253308251852346</v>
      </c>
      <c r="F34" s="713">
        <v>5.05</v>
      </c>
      <c r="G34" s="43">
        <f t="shared" si="1"/>
        <v>319.42920667185433</v>
      </c>
    </row>
    <row r="35" spans="1:7" ht="15" x14ac:dyDescent="0.25">
      <c r="A35" s="35">
        <f t="shared" si="2"/>
        <v>19</v>
      </c>
      <c r="B35" s="44" t="s">
        <v>64</v>
      </c>
      <c r="C35" s="194" t="s">
        <v>65</v>
      </c>
      <c r="D35" s="43">
        <v>112.2</v>
      </c>
      <c r="E35" s="42">
        <f t="shared" si="0"/>
        <v>62.916854484555266</v>
      </c>
      <c r="F35" s="713">
        <v>5.05</v>
      </c>
      <c r="G35" s="43">
        <f t="shared" si="1"/>
        <v>317.73011514700408</v>
      </c>
    </row>
    <row r="36" spans="1:7" ht="15" x14ac:dyDescent="0.25">
      <c r="A36" s="35"/>
      <c r="B36" s="44"/>
      <c r="C36" s="45"/>
      <c r="D36" s="43">
        <f>SUM(D17:D35)</f>
        <v>1343.7</v>
      </c>
      <c r="E36" s="43">
        <f>SUM(E17:E35)</f>
        <v>753.48821186182636</v>
      </c>
      <c r="F36" s="713">
        <v>5.05</v>
      </c>
      <c r="G36" s="43">
        <f>SUM(G17:G35)</f>
        <v>3805.1154699022227</v>
      </c>
    </row>
    <row r="37" spans="1:7" ht="15" x14ac:dyDescent="0.25">
      <c r="A37" s="35">
        <f>A35+1</f>
        <v>20</v>
      </c>
      <c r="B37" s="50" t="s">
        <v>66</v>
      </c>
      <c r="C37" s="194" t="s">
        <v>1438</v>
      </c>
      <c r="D37" s="43">
        <v>13</v>
      </c>
      <c r="E37" s="42">
        <f t="shared" ref="E37:E44" si="3">D37/$A$5*$E$4</f>
        <v>7.2898316247702182</v>
      </c>
      <c r="F37" s="713">
        <v>5.05</v>
      </c>
      <c r="G37" s="43">
        <f t="shared" ref="G37:G45" si="4">E37*F37</f>
        <v>36.813649705089603</v>
      </c>
    </row>
    <row r="38" spans="1:7" ht="15" x14ac:dyDescent="0.25">
      <c r="A38" s="35">
        <f>A37+1</f>
        <v>21</v>
      </c>
      <c r="B38" s="51" t="s">
        <v>67</v>
      </c>
      <c r="C38" s="194" t="s">
        <v>1439</v>
      </c>
      <c r="D38" s="43">
        <v>50</v>
      </c>
      <c r="E38" s="42">
        <f t="shared" si="3"/>
        <v>28.037813941423916</v>
      </c>
      <c r="F38" s="713">
        <v>5.05</v>
      </c>
      <c r="G38" s="43">
        <f t="shared" si="4"/>
        <v>141.59096040419078</v>
      </c>
    </row>
    <row r="39" spans="1:7" ht="15" x14ac:dyDescent="0.25">
      <c r="A39" s="35">
        <f t="shared" ref="A39:A45" si="5">A38+1</f>
        <v>22</v>
      </c>
      <c r="B39" s="50" t="s">
        <v>68</v>
      </c>
      <c r="C39" s="194" t="s">
        <v>1441</v>
      </c>
      <c r="D39" s="43">
        <v>74.2</v>
      </c>
      <c r="E39" s="42">
        <f t="shared" si="3"/>
        <v>41.60811588907309</v>
      </c>
      <c r="F39" s="713">
        <v>5.05</v>
      </c>
      <c r="G39" s="43">
        <f t="shared" si="4"/>
        <v>210.12098523981911</v>
      </c>
    </row>
    <row r="40" spans="1:7" ht="15" x14ac:dyDescent="0.25">
      <c r="A40" s="35">
        <f t="shared" si="5"/>
        <v>23</v>
      </c>
      <c r="B40" s="50" t="s">
        <v>1345</v>
      </c>
      <c r="C40" s="194" t="s">
        <v>1346</v>
      </c>
      <c r="D40" s="43">
        <v>19.059999999999999</v>
      </c>
      <c r="E40" s="42">
        <f t="shared" si="3"/>
        <v>10.688014674470796</v>
      </c>
      <c r="F40" s="713">
        <v>5.05</v>
      </c>
      <c r="G40" s="43">
        <f>E40*F40</f>
        <v>53.974474106077523</v>
      </c>
    </row>
    <row r="41" spans="1:7" ht="15" x14ac:dyDescent="0.25">
      <c r="A41" s="35">
        <f t="shared" si="5"/>
        <v>24</v>
      </c>
      <c r="B41" s="50" t="s">
        <v>1361</v>
      </c>
      <c r="C41" s="194" t="s">
        <v>1442</v>
      </c>
      <c r="D41" s="43">
        <v>19.059999999999999</v>
      </c>
      <c r="E41" s="42">
        <f t="shared" si="3"/>
        <v>10.688014674470796</v>
      </c>
      <c r="F41" s="713">
        <v>5.05</v>
      </c>
      <c r="G41" s="43">
        <f>E41*F41</f>
        <v>53.974474106077523</v>
      </c>
    </row>
    <row r="42" spans="1:7" ht="15" x14ac:dyDescent="0.25">
      <c r="A42" s="35">
        <f t="shared" si="5"/>
        <v>25</v>
      </c>
      <c r="B42" s="50" t="s">
        <v>1362</v>
      </c>
      <c r="C42" s="194" t="s">
        <v>1356</v>
      </c>
      <c r="D42" s="43">
        <v>19.059999999999999</v>
      </c>
      <c r="E42" s="42"/>
      <c r="F42" s="713">
        <v>5.05</v>
      </c>
      <c r="G42" s="43">
        <f t="shared" si="4"/>
        <v>0</v>
      </c>
    </row>
    <row r="43" spans="1:7" ht="15" x14ac:dyDescent="0.25">
      <c r="A43" s="35">
        <f t="shared" si="5"/>
        <v>26</v>
      </c>
      <c r="B43" s="50" t="s">
        <v>960</v>
      </c>
      <c r="C43" s="194" t="s">
        <v>1356</v>
      </c>
      <c r="D43" s="43">
        <v>74.599999999999994</v>
      </c>
      <c r="E43" s="42"/>
      <c r="F43" s="713">
        <v>5.05</v>
      </c>
      <c r="G43" s="43">
        <f t="shared" si="4"/>
        <v>0</v>
      </c>
    </row>
    <row r="44" spans="1:7" ht="15" x14ac:dyDescent="0.25">
      <c r="A44" s="35">
        <f t="shared" si="5"/>
        <v>27</v>
      </c>
      <c r="B44" s="52" t="s">
        <v>69</v>
      </c>
      <c r="C44" s="194" t="s">
        <v>70</v>
      </c>
      <c r="D44" s="43">
        <v>7</v>
      </c>
      <c r="E44" s="42">
        <f t="shared" si="3"/>
        <v>3.9252939517993481</v>
      </c>
      <c r="F44" s="713">
        <v>5.05</v>
      </c>
      <c r="G44" s="43">
        <f t="shared" si="4"/>
        <v>19.822734456586709</v>
      </c>
    </row>
    <row r="45" spans="1:7" ht="15" x14ac:dyDescent="0.25">
      <c r="A45" s="35">
        <f t="shared" si="5"/>
        <v>28</v>
      </c>
      <c r="B45" s="77" t="s">
        <v>1329</v>
      </c>
      <c r="C45" s="194" t="s">
        <v>1356</v>
      </c>
      <c r="D45" s="251">
        <v>36.700000000000003</v>
      </c>
      <c r="E45" s="265"/>
      <c r="F45" s="713">
        <v>5.05</v>
      </c>
      <c r="G45" s="43">
        <f t="shared" si="4"/>
        <v>0</v>
      </c>
    </row>
    <row r="46" spans="1:7" ht="15" x14ac:dyDescent="0.25">
      <c r="A46" s="76"/>
      <c r="B46" s="77" t="s">
        <v>495</v>
      </c>
      <c r="C46" s="50"/>
      <c r="D46" s="202">
        <f>SUM(D37:D45)</f>
        <v>312.68</v>
      </c>
      <c r="E46" s="202">
        <f>SUM(E37:E45)</f>
        <v>102.23708475600816</v>
      </c>
      <c r="F46" s="713">
        <v>5.05</v>
      </c>
      <c r="G46" s="202">
        <f>SUM(G37:G44)</f>
        <v>516.29727801784122</v>
      </c>
    </row>
    <row r="47" spans="1:7" ht="15" x14ac:dyDescent="0.25">
      <c r="A47" s="76"/>
      <c r="B47" s="77" t="s">
        <v>28</v>
      </c>
      <c r="C47" s="51"/>
      <c r="D47" s="202"/>
      <c r="E47" s="42"/>
      <c r="F47" s="713">
        <v>5.05</v>
      </c>
      <c r="G47" s="78"/>
    </row>
    <row r="48" spans="1:7" ht="15" x14ac:dyDescent="0.25">
      <c r="A48" s="35">
        <v>1</v>
      </c>
      <c r="B48" s="70" t="str">
        <f>'[1]Под 1 и 2'!A6</f>
        <v>1/ 01</v>
      </c>
      <c r="C48" s="79" t="s">
        <v>110</v>
      </c>
      <c r="D48" s="205">
        <v>79.8</v>
      </c>
      <c r="E48" s="42">
        <f t="shared" ref="E48:E93" si="6">D48/$A$5*$E$4</f>
        <v>44.748351050512568</v>
      </c>
      <c r="F48" s="713">
        <v>5.05</v>
      </c>
      <c r="G48" s="43">
        <f>E48*F48</f>
        <v>225.97917280508847</v>
      </c>
    </row>
    <row r="49" spans="1:7" ht="15" x14ac:dyDescent="0.25">
      <c r="A49" s="35">
        <f>A48+1</f>
        <v>2</v>
      </c>
      <c r="B49" s="70" t="str">
        <f>'[1]Под 1 и 2'!A7</f>
        <v>1/ 02</v>
      </c>
      <c r="C49" s="80" t="s">
        <v>111</v>
      </c>
      <c r="D49" s="201">
        <v>47.9</v>
      </c>
      <c r="E49" s="42">
        <f t="shared" si="6"/>
        <v>26.860225755884112</v>
      </c>
      <c r="F49" s="713">
        <v>5.05</v>
      </c>
      <c r="G49" s="43">
        <f t="shared" si="1"/>
        <v>135.64414006721475</v>
      </c>
    </row>
    <row r="50" spans="1:7" ht="15" x14ac:dyDescent="0.25">
      <c r="A50" s="35">
        <f t="shared" ref="A50:A113" si="7">A49+1</f>
        <v>3</v>
      </c>
      <c r="B50" s="70" t="str">
        <f>'[1]Под 1 и 2'!A8</f>
        <v>1/ 03</v>
      </c>
      <c r="C50" s="80" t="s">
        <v>112</v>
      </c>
      <c r="D50" s="201">
        <v>47.8</v>
      </c>
      <c r="E50" s="42">
        <f t="shared" si="6"/>
        <v>26.804150128001261</v>
      </c>
      <c r="F50" s="713">
        <v>5.05</v>
      </c>
      <c r="G50" s="43">
        <f t="shared" si="1"/>
        <v>135.36095814640638</v>
      </c>
    </row>
    <row r="51" spans="1:7" ht="15" x14ac:dyDescent="0.25">
      <c r="A51" s="35">
        <f t="shared" si="7"/>
        <v>4</v>
      </c>
      <c r="B51" s="70" t="str">
        <f>'[1]Под 1 и 2'!A9</f>
        <v>1/ 04</v>
      </c>
      <c r="C51" s="81" t="s">
        <v>113</v>
      </c>
      <c r="D51" s="201">
        <v>110.4</v>
      </c>
      <c r="E51" s="42">
        <f t="shared" si="6"/>
        <v>61.907493182664012</v>
      </c>
      <c r="F51" s="713">
        <v>5.05</v>
      </c>
      <c r="G51" s="43">
        <f t="shared" si="1"/>
        <v>312.63284057245323</v>
      </c>
    </row>
    <row r="52" spans="1:7" ht="15.75" thickBot="1" x14ac:dyDescent="0.3">
      <c r="A52" s="35">
        <f t="shared" si="7"/>
        <v>5</v>
      </c>
      <c r="B52" s="70" t="str">
        <f>'[1]Под 1 и 2'!A10</f>
        <v>1/ 05</v>
      </c>
      <c r="C52" s="82" t="s">
        <v>114</v>
      </c>
      <c r="D52" s="201">
        <f>79.5</f>
        <v>79.5</v>
      </c>
      <c r="E52" s="42">
        <f t="shared" si="6"/>
        <v>44.580124166864024</v>
      </c>
      <c r="F52" s="713">
        <v>5.05</v>
      </c>
      <c r="G52" s="43">
        <f t="shared" si="1"/>
        <v>225.12962704266332</v>
      </c>
    </row>
    <row r="53" spans="1:7" ht="15.75" thickBot="1" x14ac:dyDescent="0.3">
      <c r="A53" s="35">
        <f t="shared" si="7"/>
        <v>6</v>
      </c>
      <c r="B53" s="70" t="str">
        <f>'[1]Под 1 и 2'!A11</f>
        <v>1/ 06</v>
      </c>
      <c r="C53" s="150" t="s">
        <v>963</v>
      </c>
      <c r="D53" s="201">
        <v>48.4</v>
      </c>
      <c r="E53" s="42">
        <f t="shared" si="6"/>
        <v>27.140603895298351</v>
      </c>
      <c r="F53" s="713">
        <v>5.05</v>
      </c>
      <c r="G53" s="43">
        <f t="shared" si="1"/>
        <v>137.06004967125668</v>
      </c>
    </row>
    <row r="54" spans="1:7" ht="15" x14ac:dyDescent="0.25">
      <c r="A54" s="35">
        <f t="shared" si="7"/>
        <v>7</v>
      </c>
      <c r="B54" s="70" t="str">
        <f>'[1]Под 1 и 2'!A12</f>
        <v>1/ 07</v>
      </c>
      <c r="C54" s="83" t="s">
        <v>115</v>
      </c>
      <c r="D54" s="201">
        <v>48.3</v>
      </c>
      <c r="E54" s="42">
        <f t="shared" si="6"/>
        <v>27.0845282674155</v>
      </c>
      <c r="F54" s="713">
        <v>5.05</v>
      </c>
      <c r="G54" s="43">
        <f t="shared" si="1"/>
        <v>136.77686775044828</v>
      </c>
    </row>
    <row r="55" spans="1:7" ht="15" x14ac:dyDescent="0.25">
      <c r="A55" s="35">
        <f t="shared" si="7"/>
        <v>8</v>
      </c>
      <c r="B55" s="70" t="str">
        <f>'[1]Под 1 и 2'!A13</f>
        <v>1/ 08</v>
      </c>
      <c r="C55" s="83" t="s">
        <v>116</v>
      </c>
      <c r="D55" s="201">
        <v>110</v>
      </c>
      <c r="E55" s="42">
        <f t="shared" si="6"/>
        <v>61.683190671132607</v>
      </c>
      <c r="F55" s="713">
        <v>5.05</v>
      </c>
      <c r="G55" s="43">
        <f t="shared" si="1"/>
        <v>311.50011288921968</v>
      </c>
    </row>
    <row r="56" spans="1:7" ht="15" x14ac:dyDescent="0.25">
      <c r="A56" s="35">
        <f t="shared" si="7"/>
        <v>9</v>
      </c>
      <c r="B56" s="70" t="str">
        <f>'[1]Под 1 и 2'!A14</f>
        <v>1/ 09</v>
      </c>
      <c r="C56" s="83" t="s">
        <v>117</v>
      </c>
      <c r="D56" s="201">
        <v>79.5</v>
      </c>
      <c r="E56" s="42">
        <f t="shared" si="6"/>
        <v>44.580124166864024</v>
      </c>
      <c r="F56" s="713">
        <v>5.05</v>
      </c>
      <c r="G56" s="43">
        <f t="shared" si="1"/>
        <v>225.12962704266332</v>
      </c>
    </row>
    <row r="57" spans="1:7" ht="15" x14ac:dyDescent="0.25">
      <c r="A57" s="35">
        <f t="shared" si="7"/>
        <v>10</v>
      </c>
      <c r="B57" s="70" t="str">
        <f>'[1]Под 1 и 2'!A15</f>
        <v>1/ 10</v>
      </c>
      <c r="C57" s="83" t="s">
        <v>118</v>
      </c>
      <c r="D57" s="201">
        <v>53.5</v>
      </c>
      <c r="E57" s="42">
        <f t="shared" si="6"/>
        <v>30.00046091732359</v>
      </c>
      <c r="F57" s="713">
        <v>5.05</v>
      </c>
      <c r="G57" s="43">
        <f t="shared" si="1"/>
        <v>151.50232763248411</v>
      </c>
    </row>
    <row r="58" spans="1:7" ht="15" x14ac:dyDescent="0.25">
      <c r="A58" s="35">
        <f t="shared" si="7"/>
        <v>11</v>
      </c>
      <c r="B58" s="70" t="str">
        <f>'[1]Под 1 и 2'!A16</f>
        <v>1/ 11</v>
      </c>
      <c r="C58" s="80" t="s">
        <v>119</v>
      </c>
      <c r="D58" s="201">
        <v>48.3</v>
      </c>
      <c r="E58" s="42">
        <f t="shared" si="6"/>
        <v>27.0845282674155</v>
      </c>
      <c r="F58" s="713">
        <v>5.05</v>
      </c>
      <c r="G58" s="43">
        <f t="shared" si="1"/>
        <v>136.77686775044828</v>
      </c>
    </row>
    <row r="59" spans="1:7" ht="15" x14ac:dyDescent="0.25">
      <c r="A59" s="35">
        <f t="shared" si="7"/>
        <v>12</v>
      </c>
      <c r="B59" s="70" t="str">
        <f>'[1]Под 1 и 2'!A17</f>
        <v>1/ 12</v>
      </c>
      <c r="C59" s="35" t="s">
        <v>120</v>
      </c>
      <c r="D59" s="201">
        <f>110.4</f>
        <v>110.4</v>
      </c>
      <c r="E59" s="42">
        <f t="shared" si="6"/>
        <v>61.907493182664012</v>
      </c>
      <c r="F59" s="713">
        <v>5.05</v>
      </c>
      <c r="G59" s="43">
        <f t="shared" si="1"/>
        <v>312.63284057245323</v>
      </c>
    </row>
    <row r="60" spans="1:7" ht="15" x14ac:dyDescent="0.25">
      <c r="A60" s="35">
        <f t="shared" si="7"/>
        <v>13</v>
      </c>
      <c r="B60" s="70" t="str">
        <f>'[1]Под 1 и 2'!A18</f>
        <v>1/ 13</v>
      </c>
      <c r="C60" s="83" t="s">
        <v>121</v>
      </c>
      <c r="D60" s="201">
        <v>79.7</v>
      </c>
      <c r="E60" s="42">
        <f t="shared" si="6"/>
        <v>44.69227542262972</v>
      </c>
      <c r="F60" s="713">
        <v>5.05</v>
      </c>
      <c r="G60" s="43">
        <f t="shared" si="1"/>
        <v>225.69599088428006</v>
      </c>
    </row>
    <row r="61" spans="1:7" ht="15" x14ac:dyDescent="0.25">
      <c r="A61" s="35">
        <f t="shared" si="7"/>
        <v>14</v>
      </c>
      <c r="B61" s="70" t="str">
        <f>'[1]Под 1 и 2'!A19</f>
        <v>1/ 14</v>
      </c>
      <c r="C61" s="83" t="s">
        <v>122</v>
      </c>
      <c r="D61" s="201">
        <v>48.2</v>
      </c>
      <c r="E61" s="42">
        <f t="shared" si="6"/>
        <v>27.028452639532656</v>
      </c>
      <c r="F61" s="713">
        <v>5.05</v>
      </c>
      <c r="G61" s="43">
        <f t="shared" si="1"/>
        <v>136.4936858296399</v>
      </c>
    </row>
    <row r="62" spans="1:7" ht="15" x14ac:dyDescent="0.25">
      <c r="A62" s="35">
        <f t="shared" si="7"/>
        <v>15</v>
      </c>
      <c r="B62" s="70" t="str">
        <f>'[1]Под 1 и 2'!A20</f>
        <v>1/ 15</v>
      </c>
      <c r="C62" s="81" t="s">
        <v>123</v>
      </c>
      <c r="D62" s="201">
        <v>48.3</v>
      </c>
      <c r="E62" s="42">
        <f t="shared" si="6"/>
        <v>27.0845282674155</v>
      </c>
      <c r="F62" s="713">
        <v>5.05</v>
      </c>
      <c r="G62" s="43">
        <f t="shared" si="1"/>
        <v>136.77686775044828</v>
      </c>
    </row>
    <row r="63" spans="1:7" ht="15" x14ac:dyDescent="0.25">
      <c r="A63" s="35">
        <f t="shared" si="7"/>
        <v>16</v>
      </c>
      <c r="B63" s="70" t="str">
        <f>'[1]Под 1 и 2'!A21</f>
        <v>1/ 16</v>
      </c>
      <c r="C63" s="83" t="s">
        <v>124</v>
      </c>
      <c r="D63" s="201">
        <v>110.4</v>
      </c>
      <c r="E63" s="42">
        <f t="shared" si="6"/>
        <v>61.907493182664012</v>
      </c>
      <c r="F63" s="713">
        <v>5.05</v>
      </c>
      <c r="G63" s="43">
        <f t="shared" si="1"/>
        <v>312.63284057245323</v>
      </c>
    </row>
    <row r="64" spans="1:7" ht="15" x14ac:dyDescent="0.25">
      <c r="A64" s="35">
        <f t="shared" si="7"/>
        <v>17</v>
      </c>
      <c r="B64" s="70" t="str">
        <f>'[1]Под 1 и 2'!A22</f>
        <v>1/ 17</v>
      </c>
      <c r="C64" s="83" t="s">
        <v>125</v>
      </c>
      <c r="D64" s="201">
        <v>79.3</v>
      </c>
      <c r="E64" s="42">
        <f t="shared" si="6"/>
        <v>44.467972911098329</v>
      </c>
      <c r="F64" s="713">
        <v>5.05</v>
      </c>
      <c r="G64" s="43">
        <f t="shared" si="1"/>
        <v>224.56326320104654</v>
      </c>
    </row>
    <row r="65" spans="1:7" ht="15" x14ac:dyDescent="0.25">
      <c r="A65" s="35">
        <f t="shared" si="7"/>
        <v>18</v>
      </c>
      <c r="B65" s="70" t="str">
        <f>'[1]Под 1 и 2'!A23</f>
        <v>1/ 18</v>
      </c>
      <c r="C65" s="83" t="s">
        <v>126</v>
      </c>
      <c r="D65" s="201">
        <f>50.5</f>
        <v>50.5</v>
      </c>
      <c r="E65" s="42">
        <f t="shared" si="6"/>
        <v>28.318192080838156</v>
      </c>
      <c r="F65" s="713">
        <v>5.05</v>
      </c>
      <c r="G65" s="43">
        <f t="shared" si="1"/>
        <v>143.00687000823268</v>
      </c>
    </row>
    <row r="66" spans="1:7" ht="15" x14ac:dyDescent="0.25">
      <c r="A66" s="35">
        <f t="shared" si="7"/>
        <v>19</v>
      </c>
      <c r="B66" s="70" t="str">
        <f>'[1]Под 1 и 2'!A24</f>
        <v>1/ 19</v>
      </c>
      <c r="C66" s="83" t="s">
        <v>127</v>
      </c>
      <c r="D66" s="201">
        <v>48</v>
      </c>
      <c r="E66" s="42">
        <f t="shared" si="6"/>
        <v>26.916301383766957</v>
      </c>
      <c r="F66" s="713">
        <v>5.05</v>
      </c>
      <c r="G66" s="43">
        <f t="shared" si="1"/>
        <v>135.92732198802312</v>
      </c>
    </row>
    <row r="67" spans="1:7" ht="15" x14ac:dyDescent="0.25">
      <c r="A67" s="35">
        <f t="shared" si="7"/>
        <v>20</v>
      </c>
      <c r="B67" s="70" t="str">
        <f>'[1]Под 1 и 2'!A25</f>
        <v>1/ 20</v>
      </c>
      <c r="C67" s="84" t="s">
        <v>128</v>
      </c>
      <c r="D67" s="201">
        <v>110.8</v>
      </c>
      <c r="E67" s="42">
        <f t="shared" si="6"/>
        <v>62.131795694195397</v>
      </c>
      <c r="F67" s="713">
        <v>5.05</v>
      </c>
      <c r="G67" s="43">
        <f t="shared" si="1"/>
        <v>313.76556825568673</v>
      </c>
    </row>
    <row r="68" spans="1:7" ht="15" x14ac:dyDescent="0.25">
      <c r="A68" s="35">
        <f t="shared" si="7"/>
        <v>21</v>
      </c>
      <c r="B68" s="70" t="str">
        <f>'[1]Под 1 и 2'!A26</f>
        <v>1/ 21</v>
      </c>
      <c r="C68" s="84" t="s">
        <v>129</v>
      </c>
      <c r="D68" s="201">
        <v>79.400000000000006</v>
      </c>
      <c r="E68" s="42">
        <f t="shared" si="6"/>
        <v>44.524048538981177</v>
      </c>
      <c r="F68" s="713">
        <v>5.05</v>
      </c>
      <c r="G68" s="43">
        <f t="shared" si="1"/>
        <v>224.84644512185494</v>
      </c>
    </row>
    <row r="69" spans="1:7" ht="15" x14ac:dyDescent="0.25">
      <c r="A69" s="35">
        <f t="shared" si="7"/>
        <v>22</v>
      </c>
      <c r="B69" s="70" t="str">
        <f>'[1]Под 1 и 2'!A27</f>
        <v>1/ 22</v>
      </c>
      <c r="C69" s="84" t="s">
        <v>130</v>
      </c>
      <c r="D69" s="201">
        <v>51.8</v>
      </c>
      <c r="E69" s="42">
        <f t="shared" si="6"/>
        <v>29.047175243315177</v>
      </c>
      <c r="F69" s="713">
        <v>5.05</v>
      </c>
      <c r="G69" s="43">
        <f t="shared" si="1"/>
        <v>146.68823497874163</v>
      </c>
    </row>
    <row r="70" spans="1:7" ht="15" x14ac:dyDescent="0.25">
      <c r="A70" s="35">
        <f t="shared" si="7"/>
        <v>23</v>
      </c>
      <c r="B70" s="70" t="str">
        <f>'[1]Под 1 и 2'!A28</f>
        <v>1/ 23</v>
      </c>
      <c r="C70" s="84" t="s">
        <v>131</v>
      </c>
      <c r="D70" s="201">
        <v>48.3</v>
      </c>
      <c r="E70" s="42">
        <f t="shared" si="6"/>
        <v>27.0845282674155</v>
      </c>
      <c r="F70" s="713">
        <v>5.05</v>
      </c>
      <c r="G70" s="43">
        <f t="shared" si="1"/>
        <v>136.77686775044828</v>
      </c>
    </row>
    <row r="71" spans="1:7" ht="15" x14ac:dyDescent="0.25">
      <c r="A71" s="35">
        <f t="shared" si="7"/>
        <v>24</v>
      </c>
      <c r="B71" s="70" t="str">
        <f>'[1]Под 1 и 2'!A29</f>
        <v>1/ 24</v>
      </c>
      <c r="C71" s="84" t="s">
        <v>132</v>
      </c>
      <c r="D71" s="201">
        <v>110.8</v>
      </c>
      <c r="E71" s="42">
        <f t="shared" si="6"/>
        <v>62.131795694195397</v>
      </c>
      <c r="F71" s="713">
        <v>5.05</v>
      </c>
      <c r="G71" s="43">
        <f t="shared" si="1"/>
        <v>313.76556825568673</v>
      </c>
    </row>
    <row r="72" spans="1:7" ht="15" x14ac:dyDescent="0.25">
      <c r="A72" s="35">
        <f t="shared" si="7"/>
        <v>25</v>
      </c>
      <c r="B72" s="70" t="str">
        <f>'[1]Под 1 и 2'!A30</f>
        <v>1/ 25</v>
      </c>
      <c r="C72" s="85" t="s">
        <v>133</v>
      </c>
      <c r="D72" s="201">
        <v>80.2</v>
      </c>
      <c r="E72" s="42">
        <f t="shared" si="6"/>
        <v>44.972653562043959</v>
      </c>
      <c r="F72" s="713">
        <v>5.05</v>
      </c>
      <c r="G72" s="43">
        <f t="shared" si="1"/>
        <v>227.11190048832199</v>
      </c>
    </row>
    <row r="73" spans="1:7" ht="15" x14ac:dyDescent="0.25">
      <c r="A73" s="35">
        <f t="shared" si="7"/>
        <v>26</v>
      </c>
      <c r="B73" s="70" t="str">
        <f>'[1]Под 1 и 2'!A31</f>
        <v>1/ 26</v>
      </c>
      <c r="C73" s="84" t="s">
        <v>134</v>
      </c>
      <c r="D73" s="201">
        <v>48.6</v>
      </c>
      <c r="E73" s="42">
        <f t="shared" si="6"/>
        <v>27.252755151064047</v>
      </c>
      <c r="F73" s="713">
        <v>5.05</v>
      </c>
      <c r="G73" s="43">
        <f t="shared" si="1"/>
        <v>137.62641351287343</v>
      </c>
    </row>
    <row r="74" spans="1:7" ht="15" x14ac:dyDescent="0.25">
      <c r="A74" s="35">
        <f t="shared" si="7"/>
        <v>27</v>
      </c>
      <c r="B74" s="70" t="str">
        <f>'[1]Под 1 и 2'!A32</f>
        <v>1/ 27</v>
      </c>
      <c r="C74" s="85" t="s">
        <v>135</v>
      </c>
      <c r="D74" s="201">
        <v>48.4</v>
      </c>
      <c r="E74" s="42">
        <f t="shared" si="6"/>
        <v>27.140603895298351</v>
      </c>
      <c r="F74" s="713">
        <v>5.05</v>
      </c>
      <c r="G74" s="43">
        <f t="shared" si="1"/>
        <v>137.06004967125668</v>
      </c>
    </row>
    <row r="75" spans="1:7" ht="15" x14ac:dyDescent="0.25">
      <c r="A75" s="35">
        <f t="shared" si="7"/>
        <v>28</v>
      </c>
      <c r="B75" s="70" t="str">
        <f>'[1]Под 1 и 2'!A33</f>
        <v>1/ 28</v>
      </c>
      <c r="C75" s="86" t="s">
        <v>136</v>
      </c>
      <c r="D75" s="201">
        <v>109.9</v>
      </c>
      <c r="E75" s="42">
        <f t="shared" si="6"/>
        <v>61.627115043249773</v>
      </c>
      <c r="F75" s="713">
        <v>5.05</v>
      </c>
      <c r="G75" s="43">
        <f t="shared" si="1"/>
        <v>311.21693096841136</v>
      </c>
    </row>
    <row r="76" spans="1:7" ht="15" x14ac:dyDescent="0.25">
      <c r="A76" s="35">
        <f t="shared" si="7"/>
        <v>29</v>
      </c>
      <c r="B76" s="70" t="str">
        <f>'[1]Под 1 и 2'!A34</f>
        <v>1/ 29</v>
      </c>
      <c r="C76" s="86" t="s">
        <v>137</v>
      </c>
      <c r="D76" s="201">
        <v>79.3</v>
      </c>
      <c r="E76" s="42">
        <f t="shared" si="6"/>
        <v>44.467972911098329</v>
      </c>
      <c r="F76" s="713">
        <v>5.05</v>
      </c>
      <c r="G76" s="43">
        <f t="shared" si="1"/>
        <v>224.56326320104654</v>
      </c>
    </row>
    <row r="77" spans="1:7" ht="15" x14ac:dyDescent="0.25">
      <c r="A77" s="35">
        <f t="shared" si="7"/>
        <v>30</v>
      </c>
      <c r="B77" s="70" t="str">
        <f>'[1]Под 1 и 2'!A35</f>
        <v>1/ 30</v>
      </c>
      <c r="C77" s="86" t="s">
        <v>138</v>
      </c>
      <c r="D77" s="201">
        <v>48.4</v>
      </c>
      <c r="E77" s="42">
        <f t="shared" si="6"/>
        <v>27.140603895298351</v>
      </c>
      <c r="F77" s="713">
        <v>5.05</v>
      </c>
      <c r="G77" s="43">
        <f t="shared" si="1"/>
        <v>137.06004967125668</v>
      </c>
    </row>
    <row r="78" spans="1:7" ht="15" x14ac:dyDescent="0.25">
      <c r="A78" s="35">
        <f t="shared" si="7"/>
        <v>31</v>
      </c>
      <c r="B78" s="70" t="str">
        <f>'[1]Под 1 и 2'!A36</f>
        <v>1/ 31</v>
      </c>
      <c r="C78" s="86" t="s">
        <v>139</v>
      </c>
      <c r="D78" s="201">
        <v>48.2</v>
      </c>
      <c r="E78" s="42">
        <f t="shared" si="6"/>
        <v>27.028452639532656</v>
      </c>
      <c r="F78" s="713">
        <v>5.05</v>
      </c>
      <c r="G78" s="43">
        <f t="shared" si="1"/>
        <v>136.4936858296399</v>
      </c>
    </row>
    <row r="79" spans="1:7" ht="15" x14ac:dyDescent="0.25">
      <c r="A79" s="35">
        <f t="shared" si="7"/>
        <v>32</v>
      </c>
      <c r="B79" s="70" t="str">
        <f>'[1]Под 1 и 2'!A37</f>
        <v>1/ 32</v>
      </c>
      <c r="C79" s="86" t="s">
        <v>140</v>
      </c>
      <c r="D79" s="201">
        <v>110.4</v>
      </c>
      <c r="E79" s="42">
        <f t="shared" si="6"/>
        <v>61.907493182664012</v>
      </c>
      <c r="F79" s="713">
        <v>5.05</v>
      </c>
      <c r="G79" s="43">
        <f t="shared" si="1"/>
        <v>312.63284057245323</v>
      </c>
    </row>
    <row r="80" spans="1:7" ht="15" x14ac:dyDescent="0.25">
      <c r="A80" s="35">
        <f t="shared" si="7"/>
        <v>33</v>
      </c>
      <c r="B80" s="70" t="str">
        <f>'[1]Под 1 и 2'!A38</f>
        <v>1/ 33</v>
      </c>
      <c r="C80" s="87" t="s">
        <v>141</v>
      </c>
      <c r="D80" s="201">
        <v>78.8</v>
      </c>
      <c r="E80" s="42">
        <f t="shared" si="6"/>
        <v>44.18759477168409</v>
      </c>
      <c r="F80" s="713">
        <v>5.05</v>
      </c>
      <c r="G80" s="43">
        <f t="shared" si="1"/>
        <v>223.14735359700464</v>
      </c>
    </row>
    <row r="81" spans="1:13" ht="15" x14ac:dyDescent="0.25">
      <c r="A81" s="35">
        <f t="shared" si="7"/>
        <v>34</v>
      </c>
      <c r="B81" s="70" t="str">
        <f>'[1]Под 1 и 2'!A39</f>
        <v>1/ 34</v>
      </c>
      <c r="C81" s="87" t="s">
        <v>142</v>
      </c>
      <c r="D81" s="201">
        <v>50.3</v>
      </c>
      <c r="E81" s="42">
        <f t="shared" si="6"/>
        <v>28.206040825072453</v>
      </c>
      <c r="F81" s="713">
        <v>5.05</v>
      </c>
      <c r="G81" s="43">
        <f t="shared" si="1"/>
        <v>142.44050616661588</v>
      </c>
    </row>
    <row r="82" spans="1:13" ht="15" x14ac:dyDescent="0.25">
      <c r="A82" s="35">
        <f t="shared" si="7"/>
        <v>35</v>
      </c>
      <c r="B82" s="70" t="str">
        <f>'[1]Под 1 и 2'!A40</f>
        <v>1/ 35</v>
      </c>
      <c r="C82" s="87" t="s">
        <v>143</v>
      </c>
      <c r="D82" s="201">
        <v>49.1</v>
      </c>
      <c r="E82" s="42">
        <f t="shared" si="6"/>
        <v>27.533133290478286</v>
      </c>
      <c r="F82" s="713">
        <v>5.05</v>
      </c>
      <c r="G82" s="43">
        <f t="shared" si="1"/>
        <v>139.04232311691533</v>
      </c>
    </row>
    <row r="83" spans="1:13" ht="15" x14ac:dyDescent="0.25">
      <c r="A83" s="35">
        <f t="shared" si="7"/>
        <v>36</v>
      </c>
      <c r="B83" s="70" t="str">
        <f>'[1]Под 1 и 2'!A41</f>
        <v>1/ 36</v>
      </c>
      <c r="C83" s="87" t="s">
        <v>144</v>
      </c>
      <c r="D83" s="201">
        <v>109.1</v>
      </c>
      <c r="E83" s="42">
        <f t="shared" si="6"/>
        <v>61.178510020186977</v>
      </c>
      <c r="F83" s="713">
        <v>5.05</v>
      </c>
      <c r="G83" s="43">
        <f t="shared" si="1"/>
        <v>308.9514756019442</v>
      </c>
    </row>
    <row r="84" spans="1:13" ht="15" x14ac:dyDescent="0.25">
      <c r="A84" s="35">
        <f t="shared" si="7"/>
        <v>37</v>
      </c>
      <c r="B84" s="70" t="str">
        <f>'[1]Под 1 и 2'!A42</f>
        <v>1/ 37</v>
      </c>
      <c r="C84" s="87" t="s">
        <v>145</v>
      </c>
      <c r="D84" s="201">
        <v>78.3</v>
      </c>
      <c r="E84" s="42">
        <f t="shared" si="6"/>
        <v>43.907216632269851</v>
      </c>
      <c r="F84" s="713">
        <v>5.05</v>
      </c>
      <c r="G84" s="43">
        <f t="shared" si="1"/>
        <v>221.73144399296274</v>
      </c>
    </row>
    <row r="85" spans="1:13" ht="15" x14ac:dyDescent="0.25">
      <c r="A85" s="35">
        <f t="shared" si="7"/>
        <v>38</v>
      </c>
      <c r="B85" s="70" t="str">
        <f>'[1]Под 1 и 2'!A43</f>
        <v>1/ 38</v>
      </c>
      <c r="C85" s="88" t="s">
        <v>146</v>
      </c>
      <c r="D85" s="201">
        <v>49.1</v>
      </c>
      <c r="E85" s="42">
        <f t="shared" si="6"/>
        <v>27.533133290478286</v>
      </c>
      <c r="F85" s="713">
        <v>5.05</v>
      </c>
      <c r="G85" s="43">
        <f t="shared" ref="G85:G148" si="8">E85*F85</f>
        <v>139.04232311691533</v>
      </c>
    </row>
    <row r="86" spans="1:13" ht="15" x14ac:dyDescent="0.25">
      <c r="A86" s="35">
        <f t="shared" si="7"/>
        <v>39</v>
      </c>
      <c r="B86" s="70" t="str">
        <f>'[1]Под 1 и 2'!A44</f>
        <v>1/ 39</v>
      </c>
      <c r="C86" s="88" t="s">
        <v>147</v>
      </c>
      <c r="D86" s="201">
        <v>48.6</v>
      </c>
      <c r="E86" s="42">
        <f t="shared" si="6"/>
        <v>27.252755151064047</v>
      </c>
      <c r="F86" s="713">
        <v>5.05</v>
      </c>
      <c r="G86" s="43">
        <f t="shared" si="8"/>
        <v>137.62641351287343</v>
      </c>
    </row>
    <row r="87" spans="1:13" ht="15" x14ac:dyDescent="0.25">
      <c r="A87" s="35">
        <f t="shared" si="7"/>
        <v>40</v>
      </c>
      <c r="B87" s="70" t="str">
        <f>'[1]Под 1 и 2'!A45</f>
        <v>1/ 40</v>
      </c>
      <c r="C87" s="88" t="s">
        <v>148</v>
      </c>
      <c r="D87" s="201">
        <v>109.9</v>
      </c>
      <c r="E87" s="42">
        <f t="shared" si="6"/>
        <v>61.627115043249773</v>
      </c>
      <c r="F87" s="713">
        <v>5.05</v>
      </c>
      <c r="G87" s="43">
        <f t="shared" si="8"/>
        <v>311.21693096841136</v>
      </c>
    </row>
    <row r="88" spans="1:13" ht="15" x14ac:dyDescent="0.25">
      <c r="A88" s="35">
        <f t="shared" si="7"/>
        <v>41</v>
      </c>
      <c r="B88" s="70" t="str">
        <f>'[1]Под 1 и 2'!A46</f>
        <v>1/ 41</v>
      </c>
      <c r="C88" s="87" t="s">
        <v>149</v>
      </c>
      <c r="D88" s="201">
        <v>78.7</v>
      </c>
      <c r="E88" s="42">
        <f t="shared" si="6"/>
        <v>44.131519143801242</v>
      </c>
      <c r="F88" s="713">
        <v>5.05</v>
      </c>
      <c r="G88" s="43">
        <f t="shared" si="8"/>
        <v>222.86417167619626</v>
      </c>
    </row>
    <row r="89" spans="1:13" ht="15" x14ac:dyDescent="0.25">
      <c r="A89" s="35">
        <f t="shared" si="7"/>
        <v>42</v>
      </c>
      <c r="B89" s="70" t="str">
        <f>'[1]Под 1 и 2'!A47</f>
        <v>1/ 42</v>
      </c>
      <c r="C89" s="88" t="s">
        <v>150</v>
      </c>
      <c r="D89" s="201">
        <v>54.3</v>
      </c>
      <c r="E89" s="42">
        <f t="shared" si="6"/>
        <v>30.449065940386369</v>
      </c>
      <c r="F89" s="713">
        <v>5.05</v>
      </c>
      <c r="G89" s="43">
        <f t="shared" si="8"/>
        <v>153.76778299895116</v>
      </c>
    </row>
    <row r="90" spans="1:13" ht="15" x14ac:dyDescent="0.25">
      <c r="A90" s="35">
        <f t="shared" si="7"/>
        <v>43</v>
      </c>
      <c r="B90" s="70" t="str">
        <f>'[1]Под 1 и 2'!A48</f>
        <v>1/ 43</v>
      </c>
      <c r="C90" s="87" t="s">
        <v>151</v>
      </c>
      <c r="D90" s="201">
        <v>50.1</v>
      </c>
      <c r="E90" s="42">
        <f t="shared" si="6"/>
        <v>28.093889569306764</v>
      </c>
      <c r="F90" s="713">
        <v>5.05</v>
      </c>
      <c r="G90" s="43">
        <f t="shared" si="8"/>
        <v>141.87414232499916</v>
      </c>
    </row>
    <row r="91" spans="1:13" ht="15" x14ac:dyDescent="0.25">
      <c r="A91" s="35">
        <f t="shared" si="7"/>
        <v>44</v>
      </c>
      <c r="B91" s="70" t="str">
        <f>'[1]Под 1 и 2'!A49</f>
        <v>1/ 44</v>
      </c>
      <c r="C91" s="87" t="s">
        <v>152</v>
      </c>
      <c r="D91" s="201">
        <v>114.1</v>
      </c>
      <c r="E91" s="42">
        <f t="shared" si="6"/>
        <v>63.982291414329374</v>
      </c>
      <c r="F91" s="713">
        <v>5.05</v>
      </c>
      <c r="G91" s="43">
        <f t="shared" si="8"/>
        <v>323.11057164236331</v>
      </c>
    </row>
    <row r="92" spans="1:13" ht="15" x14ac:dyDescent="0.25">
      <c r="A92" s="35">
        <f t="shared" si="7"/>
        <v>45</v>
      </c>
      <c r="B92" s="70" t="str">
        <f>'[1]Под 1 и 2'!A50</f>
        <v>1/ 45</v>
      </c>
      <c r="C92" s="87" t="s">
        <v>153</v>
      </c>
      <c r="D92" s="201">
        <v>81.2</v>
      </c>
      <c r="E92" s="42">
        <f t="shared" si="6"/>
        <v>45.533409840872444</v>
      </c>
      <c r="F92" s="713">
        <v>5.05</v>
      </c>
      <c r="G92" s="43">
        <f t="shared" si="8"/>
        <v>229.94371969640585</v>
      </c>
    </row>
    <row r="93" spans="1:13" ht="15" x14ac:dyDescent="0.25">
      <c r="A93" s="35">
        <f t="shared" si="7"/>
        <v>46</v>
      </c>
      <c r="B93" s="70" t="str">
        <f>'[1]Под 1 и 2'!A51</f>
        <v>1/ 46</v>
      </c>
      <c r="C93" s="86" t="s">
        <v>154</v>
      </c>
      <c r="D93" s="201">
        <v>47.9</v>
      </c>
      <c r="E93" s="42">
        <f t="shared" si="6"/>
        <v>26.860225755884112</v>
      </c>
      <c r="F93" s="713">
        <v>5.05</v>
      </c>
      <c r="G93" s="43">
        <f t="shared" si="8"/>
        <v>135.64414006721475</v>
      </c>
      <c r="J93" t="s">
        <v>1648</v>
      </c>
    </row>
    <row r="94" spans="1:13" ht="39" x14ac:dyDescent="0.25">
      <c r="A94" s="35">
        <f t="shared" si="7"/>
        <v>47</v>
      </c>
      <c r="B94" s="70" t="str">
        <f>'[1]Под 1 и 2'!A52</f>
        <v>1/ 47</v>
      </c>
      <c r="C94" s="86" t="s">
        <v>155</v>
      </c>
      <c r="D94" s="201">
        <v>50.6</v>
      </c>
      <c r="E94" s="42">
        <f>D94/$A$5*$E$4</f>
        <v>28.374267708721003</v>
      </c>
      <c r="F94" s="713">
        <v>5.05</v>
      </c>
      <c r="G94" s="43">
        <f t="shared" si="8"/>
        <v>143.29005192904106</v>
      </c>
      <c r="I94" s="35" t="s">
        <v>1647</v>
      </c>
      <c r="J94" s="370" t="s">
        <v>1649</v>
      </c>
      <c r="K94" s="370" t="s">
        <v>1650</v>
      </c>
      <c r="L94" s="370" t="s">
        <v>1651</v>
      </c>
      <c r="M94" s="370" t="s">
        <v>1652</v>
      </c>
    </row>
    <row r="95" spans="1:13" ht="15.75" x14ac:dyDescent="0.25">
      <c r="A95" s="467">
        <f t="shared" si="7"/>
        <v>48</v>
      </c>
      <c r="B95" s="468" t="str">
        <f>'[1]Под 1 и 2'!A53</f>
        <v>1/ 48</v>
      </c>
      <c r="C95" s="469" t="s">
        <v>156</v>
      </c>
      <c r="D95" s="470">
        <v>114.2</v>
      </c>
      <c r="E95" s="42">
        <f>D95/$A$5*$E$4</f>
        <v>64.038367042212215</v>
      </c>
      <c r="F95" s="713">
        <v>5.05</v>
      </c>
      <c r="G95" s="471">
        <f t="shared" si="8"/>
        <v>323.39375356317169</v>
      </c>
      <c r="I95" s="572"/>
      <c r="J95" s="572">
        <v>1</v>
      </c>
      <c r="K95" s="572">
        <v>2</v>
      </c>
      <c r="L95" s="572" t="s">
        <v>1653</v>
      </c>
      <c r="M95" s="572">
        <v>4</v>
      </c>
    </row>
    <row r="96" spans="1:13" ht="15" x14ac:dyDescent="0.25">
      <c r="A96" s="35">
        <f t="shared" si="7"/>
        <v>49</v>
      </c>
      <c r="B96" s="70" t="str">
        <f>'[1]Под 1 и 2'!A54</f>
        <v>1/ 49</v>
      </c>
      <c r="C96" s="87" t="s">
        <v>157</v>
      </c>
      <c r="D96" s="201">
        <v>76.400000000000006</v>
      </c>
      <c r="E96" s="42">
        <f t="shared" ref="E96" si="9">D96/$A$5*$E$4</f>
        <v>42.841779702495749</v>
      </c>
      <c r="F96" s="713">
        <v>5.05</v>
      </c>
      <c r="G96" s="43">
        <f t="shared" si="8"/>
        <v>216.35098749760354</v>
      </c>
      <c r="I96" s="35" t="s">
        <v>1645</v>
      </c>
      <c r="J96" s="35">
        <v>536.04</v>
      </c>
      <c r="K96" s="35"/>
      <c r="L96" s="35">
        <f>J96</f>
        <v>536.04</v>
      </c>
      <c r="M96" s="35">
        <v>280.44</v>
      </c>
    </row>
    <row r="97" spans="1:13" ht="15" x14ac:dyDescent="0.25">
      <c r="A97" s="35">
        <f t="shared" si="7"/>
        <v>50</v>
      </c>
      <c r="B97" s="70" t="str">
        <f>'[1]Под 1 и 2'!A55</f>
        <v>1/ 50</v>
      </c>
      <c r="C97" s="89" t="s">
        <v>158</v>
      </c>
      <c r="D97" s="201">
        <v>51.1</v>
      </c>
      <c r="E97" s="42">
        <f t="shared" ref="E97:E127" si="10">D97/$A$5*$E$4</f>
        <v>28.654645848135239</v>
      </c>
      <c r="F97" s="713">
        <v>5.05</v>
      </c>
      <c r="G97" s="43">
        <f t="shared" si="8"/>
        <v>144.70596153308296</v>
      </c>
      <c r="I97" s="35" t="s">
        <v>1646</v>
      </c>
      <c r="J97" s="35">
        <v>262.19</v>
      </c>
      <c r="K97" s="35">
        <v>273.85000000000002</v>
      </c>
      <c r="L97" s="35">
        <f>J97-K97</f>
        <v>-11.660000000000025</v>
      </c>
      <c r="M97" s="35">
        <v>280.44</v>
      </c>
    </row>
    <row r="98" spans="1:13" ht="42" customHeight="1" x14ac:dyDescent="0.25">
      <c r="A98" s="35">
        <f t="shared" si="7"/>
        <v>51</v>
      </c>
      <c r="B98" s="70" t="str">
        <f>'[1]Под 1 и 2'!A62</f>
        <v>1/ 51</v>
      </c>
      <c r="C98" s="90" t="s">
        <v>159</v>
      </c>
      <c r="D98" s="201">
        <v>50.2</v>
      </c>
      <c r="E98" s="42">
        <f t="shared" si="10"/>
        <v>28.149965197189616</v>
      </c>
      <c r="F98" s="713">
        <v>5.05</v>
      </c>
      <c r="G98" s="43">
        <f t="shared" si="8"/>
        <v>142.15732424580756</v>
      </c>
      <c r="I98" s="370" t="s">
        <v>1654</v>
      </c>
      <c r="J98" s="35"/>
      <c r="K98" s="35">
        <f>M96+M97-L96-L97</f>
        <v>36.500000000000057</v>
      </c>
      <c r="L98" s="35"/>
      <c r="M98" s="35"/>
    </row>
    <row r="99" spans="1:13" ht="15" x14ac:dyDescent="0.25">
      <c r="A99" s="35">
        <f t="shared" si="7"/>
        <v>52</v>
      </c>
      <c r="B99" s="70" t="str">
        <f>'[1]Под 1 и 2'!A63</f>
        <v>1/ 52</v>
      </c>
      <c r="C99" s="90" t="s">
        <v>160</v>
      </c>
      <c r="D99" s="201">
        <v>114.4</v>
      </c>
      <c r="E99" s="42">
        <f t="shared" si="10"/>
        <v>64.150518297977925</v>
      </c>
      <c r="F99" s="713">
        <v>5.05</v>
      </c>
      <c r="G99" s="43">
        <f t="shared" si="8"/>
        <v>323.96011740478849</v>
      </c>
    </row>
    <row r="100" spans="1:13" ht="15" x14ac:dyDescent="0.25">
      <c r="A100" s="35">
        <f t="shared" si="7"/>
        <v>53</v>
      </c>
      <c r="B100" s="70" t="s">
        <v>161</v>
      </c>
      <c r="C100" s="90" t="s">
        <v>162</v>
      </c>
      <c r="D100" s="201">
        <v>81</v>
      </c>
      <c r="E100" s="42">
        <f t="shared" si="10"/>
        <v>45.421258585106742</v>
      </c>
      <c r="F100" s="713">
        <v>5.05</v>
      </c>
      <c r="G100" s="43">
        <f t="shared" si="8"/>
        <v>229.37735585478904</v>
      </c>
    </row>
    <row r="101" spans="1:13" ht="15" x14ac:dyDescent="0.25">
      <c r="A101" s="35">
        <f t="shared" si="7"/>
        <v>54</v>
      </c>
      <c r="B101" s="70" t="str">
        <f>'[1]Под 1 и 2'!A65</f>
        <v>1/ 54</v>
      </c>
      <c r="C101" s="91" t="s">
        <v>163</v>
      </c>
      <c r="D101" s="201">
        <v>50.8</v>
      </c>
      <c r="E101" s="42">
        <f t="shared" si="10"/>
        <v>28.486418964486699</v>
      </c>
      <c r="F101" s="713">
        <v>5.05</v>
      </c>
      <c r="G101" s="43">
        <f t="shared" si="8"/>
        <v>143.85641577065783</v>
      </c>
    </row>
    <row r="102" spans="1:13" ht="15" x14ac:dyDescent="0.25">
      <c r="A102" s="35">
        <f t="shared" si="7"/>
        <v>55</v>
      </c>
      <c r="B102" s="70" t="str">
        <f>'[1]Под 1 и 2'!A66</f>
        <v>1/ 55</v>
      </c>
      <c r="C102" s="90" t="s">
        <v>164</v>
      </c>
      <c r="D102" s="201">
        <v>50.8</v>
      </c>
      <c r="E102" s="42">
        <f t="shared" si="10"/>
        <v>28.486418964486699</v>
      </c>
      <c r="F102" s="713">
        <v>5.05</v>
      </c>
      <c r="G102" s="43">
        <f t="shared" si="8"/>
        <v>143.85641577065783</v>
      </c>
    </row>
    <row r="103" spans="1:13" ht="15" x14ac:dyDescent="0.25">
      <c r="A103" s="35">
        <f t="shared" si="7"/>
        <v>56</v>
      </c>
      <c r="B103" s="70" t="str">
        <f>'[1]Под 1 и 2'!A67</f>
        <v>1/ 56</v>
      </c>
      <c r="C103" s="86" t="s">
        <v>165</v>
      </c>
      <c r="D103" s="201">
        <v>114.4</v>
      </c>
      <c r="E103" s="42">
        <f t="shared" si="10"/>
        <v>64.150518297977925</v>
      </c>
      <c r="F103" s="713">
        <v>5.05</v>
      </c>
      <c r="G103" s="43">
        <f t="shared" si="8"/>
        <v>323.96011740478849</v>
      </c>
    </row>
    <row r="104" spans="1:13" ht="15" x14ac:dyDescent="0.25">
      <c r="A104" s="35">
        <f t="shared" si="7"/>
        <v>57</v>
      </c>
      <c r="B104" s="70" t="str">
        <f>'[1]Под 1 и 2'!A68</f>
        <v>1/ 57</v>
      </c>
      <c r="C104" s="86" t="s">
        <v>166</v>
      </c>
      <c r="D104" s="201">
        <v>82.7</v>
      </c>
      <c r="E104" s="42">
        <f t="shared" si="10"/>
        <v>46.374544259115162</v>
      </c>
      <c r="F104" s="713">
        <v>5.05</v>
      </c>
      <c r="G104" s="43">
        <f t="shared" si="8"/>
        <v>234.19144850853155</v>
      </c>
    </row>
    <row r="105" spans="1:13" ht="15" x14ac:dyDescent="0.25">
      <c r="A105" s="35">
        <f t="shared" si="7"/>
        <v>58</v>
      </c>
      <c r="B105" s="70" t="str">
        <f>'[1]Под 1 и 2'!A69</f>
        <v>1/ 58</v>
      </c>
      <c r="C105" s="86" t="s">
        <v>167</v>
      </c>
      <c r="D105" s="201">
        <v>51</v>
      </c>
      <c r="E105" s="42">
        <f t="shared" si="10"/>
        <v>28.598570220252395</v>
      </c>
      <c r="F105" s="713">
        <v>5.05</v>
      </c>
      <c r="G105" s="43">
        <f t="shared" si="8"/>
        <v>144.42277961227458</v>
      </c>
    </row>
    <row r="106" spans="1:13" ht="15" x14ac:dyDescent="0.25">
      <c r="A106" s="35">
        <f t="shared" si="7"/>
        <v>59</v>
      </c>
      <c r="B106" s="70" t="str">
        <f>'[1]Под 1 и 2'!A70</f>
        <v>1/ 59</v>
      </c>
      <c r="C106" s="86" t="s">
        <v>168</v>
      </c>
      <c r="D106" s="201">
        <v>54.7</v>
      </c>
      <c r="E106" s="42">
        <f t="shared" si="10"/>
        <v>30.673368451917767</v>
      </c>
      <c r="F106" s="713">
        <v>5.05</v>
      </c>
      <c r="G106" s="43">
        <f t="shared" si="8"/>
        <v>154.90051068218472</v>
      </c>
    </row>
    <row r="107" spans="1:13" ht="15" x14ac:dyDescent="0.25">
      <c r="A107" s="35">
        <f t="shared" si="7"/>
        <v>60</v>
      </c>
      <c r="B107" s="70" t="str">
        <f>'[1]Под 1 и 2'!A71</f>
        <v>1/ 60</v>
      </c>
      <c r="C107" s="86" t="s">
        <v>169</v>
      </c>
      <c r="D107" s="201">
        <v>120.3</v>
      </c>
      <c r="E107" s="42">
        <f t="shared" si="10"/>
        <v>67.458980343065946</v>
      </c>
      <c r="F107" s="713">
        <v>5.05</v>
      </c>
      <c r="G107" s="43">
        <f t="shared" si="8"/>
        <v>340.66785073248303</v>
      </c>
    </row>
    <row r="108" spans="1:13" ht="15" x14ac:dyDescent="0.25">
      <c r="A108" s="35">
        <f t="shared" si="7"/>
        <v>61</v>
      </c>
      <c r="B108" s="70" t="str">
        <f>'[1]Под 1 и 2'!A72</f>
        <v>1/ 61</v>
      </c>
      <c r="C108" s="92" t="s">
        <v>170</v>
      </c>
      <c r="D108" s="201">
        <f>84</f>
        <v>84</v>
      </c>
      <c r="E108" s="42">
        <f t="shared" si="10"/>
        <v>47.103527421592176</v>
      </c>
      <c r="F108" s="713">
        <v>5.05</v>
      </c>
      <c r="G108" s="43">
        <f t="shared" si="8"/>
        <v>237.87281347904047</v>
      </c>
    </row>
    <row r="109" spans="1:13" ht="15" x14ac:dyDescent="0.25">
      <c r="A109" s="35">
        <f t="shared" si="7"/>
        <v>62</v>
      </c>
      <c r="B109" s="70" t="str">
        <f>'[1]Под 1 и 2'!A73</f>
        <v>1/ 62</v>
      </c>
      <c r="C109" s="87" t="s">
        <v>171</v>
      </c>
      <c r="D109" s="201">
        <v>50.6</v>
      </c>
      <c r="E109" s="42">
        <f t="shared" si="10"/>
        <v>28.374267708721003</v>
      </c>
      <c r="F109" s="713">
        <v>5.05</v>
      </c>
      <c r="G109" s="43">
        <f t="shared" si="8"/>
        <v>143.29005192904106</v>
      </c>
    </row>
    <row r="110" spans="1:13" ht="15" x14ac:dyDescent="0.25">
      <c r="A110" s="35">
        <f t="shared" si="7"/>
        <v>63</v>
      </c>
      <c r="B110" s="70" t="str">
        <f>'[1]Под 1 и 2'!A74</f>
        <v>1/ 63</v>
      </c>
      <c r="C110" s="90" t="s">
        <v>172</v>
      </c>
      <c r="D110" s="201">
        <v>50.2</v>
      </c>
      <c r="E110" s="42">
        <f t="shared" si="10"/>
        <v>28.149965197189616</v>
      </c>
      <c r="F110" s="713">
        <v>5.05</v>
      </c>
      <c r="G110" s="43">
        <f t="shared" si="8"/>
        <v>142.15732424580756</v>
      </c>
    </row>
    <row r="111" spans="1:13" ht="15" x14ac:dyDescent="0.25">
      <c r="A111" s="35">
        <f t="shared" si="7"/>
        <v>64</v>
      </c>
      <c r="B111" s="70" t="str">
        <f>'[1]Под 1 и 2'!A75</f>
        <v>1/ 64</v>
      </c>
      <c r="C111" s="86" t="s">
        <v>173</v>
      </c>
      <c r="D111" s="201">
        <v>119.9</v>
      </c>
      <c r="E111" s="42">
        <f t="shared" si="10"/>
        <v>67.234677831534555</v>
      </c>
      <c r="F111" s="713">
        <v>5.05</v>
      </c>
      <c r="G111" s="43">
        <f t="shared" si="8"/>
        <v>339.53512304924948</v>
      </c>
    </row>
    <row r="112" spans="1:13" ht="15" x14ac:dyDescent="0.25">
      <c r="A112" s="35">
        <f t="shared" si="7"/>
        <v>65</v>
      </c>
      <c r="B112" s="70" t="str">
        <f>'[1]Под 1 и 2'!A77</f>
        <v xml:space="preserve">1/ 65 </v>
      </c>
      <c r="C112" s="91" t="s">
        <v>174</v>
      </c>
      <c r="D112" s="201">
        <v>82.8</v>
      </c>
      <c r="E112" s="42">
        <f t="shared" si="10"/>
        <v>46.430619886998002</v>
      </c>
      <c r="F112" s="713">
        <v>5.05</v>
      </c>
      <c r="G112" s="43">
        <f t="shared" si="8"/>
        <v>234.4746304293399</v>
      </c>
    </row>
    <row r="113" spans="1:7" ht="15" x14ac:dyDescent="0.25">
      <c r="A113" s="35">
        <f t="shared" si="7"/>
        <v>66</v>
      </c>
      <c r="B113" s="70" t="str">
        <f>'[1]Под 1 и 2'!A78</f>
        <v>1/ 66</v>
      </c>
      <c r="C113" s="85" t="s">
        <v>175</v>
      </c>
      <c r="D113" s="201">
        <v>50.6</v>
      </c>
      <c r="E113" s="42">
        <f t="shared" si="10"/>
        <v>28.374267708721003</v>
      </c>
      <c r="F113" s="713">
        <v>5.05</v>
      </c>
      <c r="G113" s="43">
        <f t="shared" si="8"/>
        <v>143.29005192904106</v>
      </c>
    </row>
    <row r="114" spans="1:7" ht="15" x14ac:dyDescent="0.25">
      <c r="A114" s="35">
        <f t="shared" ref="A114:A179" si="11">A113+1</f>
        <v>67</v>
      </c>
      <c r="B114" s="70" t="str">
        <f>'[1]Под 1 и 2'!A79</f>
        <v>1/ 67</v>
      </c>
      <c r="C114" s="91" t="s">
        <v>176</v>
      </c>
      <c r="D114" s="201">
        <v>50.7</v>
      </c>
      <c r="E114" s="42">
        <f t="shared" si="10"/>
        <v>28.430343336603851</v>
      </c>
      <c r="F114" s="713">
        <v>5.05</v>
      </c>
      <c r="G114" s="43">
        <f t="shared" si="8"/>
        <v>143.57323384984943</v>
      </c>
    </row>
    <row r="115" spans="1:7" ht="15" x14ac:dyDescent="0.25">
      <c r="A115" s="35">
        <f t="shared" si="11"/>
        <v>68</v>
      </c>
      <c r="B115" s="70" t="str">
        <f>'[1]Под 1 и 2'!A80</f>
        <v>1/ 68</v>
      </c>
      <c r="C115" s="85" t="s">
        <v>177</v>
      </c>
      <c r="D115" s="201">
        <v>120.9</v>
      </c>
      <c r="E115" s="42">
        <f t="shared" si="10"/>
        <v>67.795434110363033</v>
      </c>
      <c r="F115" s="713">
        <v>5.05</v>
      </c>
      <c r="G115" s="43">
        <f t="shared" si="8"/>
        <v>342.36694225733328</v>
      </c>
    </row>
    <row r="116" spans="1:7" ht="15" x14ac:dyDescent="0.25">
      <c r="A116" s="35">
        <f t="shared" si="11"/>
        <v>69</v>
      </c>
      <c r="B116" s="70" t="str">
        <f>'[1]Под 1 и 2'!A81</f>
        <v xml:space="preserve">2/ 69 </v>
      </c>
      <c r="C116" s="85" t="s">
        <v>178</v>
      </c>
      <c r="D116" s="205">
        <v>107.1</v>
      </c>
      <c r="E116" s="42">
        <f t="shared" si="10"/>
        <v>60.05699746253002</v>
      </c>
      <c r="F116" s="713">
        <v>5.05</v>
      </c>
      <c r="G116" s="43">
        <f t="shared" si="8"/>
        <v>303.2878371857766</v>
      </c>
    </row>
    <row r="117" spans="1:7" ht="15" x14ac:dyDescent="0.25">
      <c r="A117" s="35">
        <f t="shared" si="11"/>
        <v>70</v>
      </c>
      <c r="B117" s="70" t="str">
        <f>'[1]Под 1 и 2'!A82</f>
        <v>2/ 70</v>
      </c>
      <c r="C117" s="85" t="s">
        <v>179</v>
      </c>
      <c r="D117" s="201">
        <v>48.8</v>
      </c>
      <c r="E117" s="42">
        <f t="shared" si="10"/>
        <v>27.364906406829739</v>
      </c>
      <c r="F117" s="713">
        <v>5.05</v>
      </c>
      <c r="G117" s="43">
        <f t="shared" si="8"/>
        <v>138.19277735449018</v>
      </c>
    </row>
    <row r="118" spans="1:7" ht="15" x14ac:dyDescent="0.25">
      <c r="A118" s="35">
        <f t="shared" si="11"/>
        <v>71</v>
      </c>
      <c r="B118" s="70" t="str">
        <f>'[1]Под 1 и 2'!A83</f>
        <v>2/ 71</v>
      </c>
      <c r="C118" s="85" t="s">
        <v>180</v>
      </c>
      <c r="D118" s="201">
        <v>47.3</v>
      </c>
      <c r="E118" s="42">
        <f t="shared" si="10"/>
        <v>26.523771988587022</v>
      </c>
      <c r="F118" s="713">
        <v>5.05</v>
      </c>
      <c r="G118" s="43">
        <f t="shared" si="8"/>
        <v>133.94504854236445</v>
      </c>
    </row>
    <row r="119" spans="1:7" ht="15" x14ac:dyDescent="0.25">
      <c r="A119" s="35">
        <f t="shared" si="11"/>
        <v>72</v>
      </c>
      <c r="B119" s="70" t="str">
        <f>'[1]Под 1 и 2'!A84</f>
        <v>2/ 72</v>
      </c>
      <c r="C119" s="85" t="s">
        <v>181</v>
      </c>
      <c r="D119" s="201">
        <v>80.8</v>
      </c>
      <c r="E119" s="42">
        <f t="shared" si="10"/>
        <v>45.309107329341046</v>
      </c>
      <c r="F119" s="713">
        <v>5.05</v>
      </c>
      <c r="G119" s="43">
        <f t="shared" si="8"/>
        <v>228.81099201317227</v>
      </c>
    </row>
    <row r="120" spans="1:7" ht="15" x14ac:dyDescent="0.25">
      <c r="A120" s="35">
        <f t="shared" si="11"/>
        <v>73</v>
      </c>
      <c r="B120" s="70" t="str">
        <f>'[1]Под 1 и 2'!A85</f>
        <v>2/ 73</v>
      </c>
      <c r="C120" s="85" t="s">
        <v>182</v>
      </c>
      <c r="D120" s="201">
        <v>106.9</v>
      </c>
      <c r="E120" s="42">
        <f t="shared" si="10"/>
        <v>59.944846206764332</v>
      </c>
      <c r="F120" s="713">
        <v>5.05</v>
      </c>
      <c r="G120" s="43">
        <f t="shared" si="8"/>
        <v>302.72147334415985</v>
      </c>
    </row>
    <row r="121" spans="1:7" ht="15" x14ac:dyDescent="0.25">
      <c r="A121" s="35">
        <f t="shared" si="11"/>
        <v>74</v>
      </c>
      <c r="B121" s="70" t="str">
        <f>'[1]Под 1 и 2'!A86</f>
        <v>2/ 74</v>
      </c>
      <c r="C121" s="85" t="s">
        <v>183</v>
      </c>
      <c r="D121" s="201">
        <v>48.6</v>
      </c>
      <c r="E121" s="42">
        <f t="shared" si="10"/>
        <v>27.252755151064047</v>
      </c>
      <c r="F121" s="713">
        <v>5.05</v>
      </c>
      <c r="G121" s="43">
        <f t="shared" si="8"/>
        <v>137.62641351287343</v>
      </c>
    </row>
    <row r="122" spans="1:7" ht="15" x14ac:dyDescent="0.25">
      <c r="A122" s="35">
        <f t="shared" si="11"/>
        <v>75</v>
      </c>
      <c r="B122" s="70" t="str">
        <f>'[1]Под 1 и 2'!A87</f>
        <v>2/ 75</v>
      </c>
      <c r="C122" s="146" t="s">
        <v>184</v>
      </c>
      <c r="D122" s="201">
        <v>48.4</v>
      </c>
      <c r="E122" s="42">
        <f t="shared" si="10"/>
        <v>27.140603895298351</v>
      </c>
      <c r="F122" s="713">
        <v>5.05</v>
      </c>
      <c r="G122" s="43">
        <f t="shared" si="8"/>
        <v>137.06004967125668</v>
      </c>
    </row>
    <row r="123" spans="1:7" ht="15" x14ac:dyDescent="0.25">
      <c r="A123" s="35">
        <f t="shared" si="11"/>
        <v>76</v>
      </c>
      <c r="B123" s="70" t="str">
        <f>'[1]Под 1 и 2'!A88</f>
        <v>2/ 76</v>
      </c>
      <c r="C123" s="85" t="s">
        <v>975</v>
      </c>
      <c r="D123" s="511">
        <v>80.5</v>
      </c>
      <c r="E123" s="42">
        <f t="shared" si="10"/>
        <v>45.140880445692503</v>
      </c>
      <c r="F123" s="713">
        <v>5.05</v>
      </c>
      <c r="G123" s="43">
        <f t="shared" si="8"/>
        <v>227.96144625074712</v>
      </c>
    </row>
    <row r="124" spans="1:7" ht="15" x14ac:dyDescent="0.25">
      <c r="A124" s="35">
        <f t="shared" si="11"/>
        <v>77</v>
      </c>
      <c r="B124" s="70" t="str">
        <f>'[1]Под 1 и 2'!A89</f>
        <v>2/ 77</v>
      </c>
      <c r="C124" s="512" t="s">
        <v>185</v>
      </c>
      <c r="D124" s="206">
        <v>108.5</v>
      </c>
      <c r="E124" s="42">
        <f t="shared" si="10"/>
        <v>60.84205625288989</v>
      </c>
      <c r="F124" s="713">
        <v>5.05</v>
      </c>
      <c r="G124" s="43">
        <f t="shared" si="8"/>
        <v>307.25238407709395</v>
      </c>
    </row>
    <row r="125" spans="1:7" ht="15" x14ac:dyDescent="0.25">
      <c r="A125" s="35">
        <f t="shared" si="11"/>
        <v>78</v>
      </c>
      <c r="B125" s="70" t="str">
        <f>'[1]Под 1 и 2'!A90</f>
        <v>2/ 78</v>
      </c>
      <c r="C125" s="86" t="s">
        <v>186</v>
      </c>
      <c r="D125" s="205">
        <v>48.4</v>
      </c>
      <c r="E125" s="42">
        <f t="shared" si="10"/>
        <v>27.140603895298351</v>
      </c>
      <c r="F125" s="713">
        <v>5.05</v>
      </c>
      <c r="G125" s="43">
        <f t="shared" si="8"/>
        <v>137.06004967125668</v>
      </c>
    </row>
    <row r="126" spans="1:7" ht="15" x14ac:dyDescent="0.25">
      <c r="A126" s="35">
        <f t="shared" si="11"/>
        <v>79</v>
      </c>
      <c r="B126" s="70" t="str">
        <f>'[1]Под 1 и 2'!A91</f>
        <v>2/ 79</v>
      </c>
      <c r="C126" s="86" t="s">
        <v>187</v>
      </c>
      <c r="D126" s="201">
        <v>48.9</v>
      </c>
      <c r="E126" s="42">
        <f t="shared" si="10"/>
        <v>27.420982034712591</v>
      </c>
      <c r="F126" s="713">
        <v>5.05</v>
      </c>
      <c r="G126" s="43">
        <f t="shared" si="8"/>
        <v>138.47595927529858</v>
      </c>
    </row>
    <row r="127" spans="1:7" ht="15" x14ac:dyDescent="0.25">
      <c r="A127" s="35">
        <f t="shared" si="11"/>
        <v>80</v>
      </c>
      <c r="B127" s="70" t="str">
        <f>'[1]Под 1 и 2'!A92</f>
        <v>2/ 80</v>
      </c>
      <c r="C127" s="86" t="s">
        <v>188</v>
      </c>
      <c r="D127" s="201">
        <v>80.2</v>
      </c>
      <c r="E127" s="42">
        <f t="shared" si="10"/>
        <v>44.972653562043959</v>
      </c>
      <c r="F127" s="713">
        <v>5.05</v>
      </c>
      <c r="G127" s="43">
        <f t="shared" si="8"/>
        <v>227.11190048832199</v>
      </c>
    </row>
    <row r="128" spans="1:7" ht="15" x14ac:dyDescent="0.25">
      <c r="A128" s="35">
        <f t="shared" si="11"/>
        <v>81</v>
      </c>
      <c r="B128" s="70" t="str">
        <f>'[1]Под 1 и 2'!A93</f>
        <v>2/ 81</v>
      </c>
      <c r="C128" s="86" t="s">
        <v>189</v>
      </c>
      <c r="D128" s="201">
        <v>107</v>
      </c>
      <c r="E128" s="42">
        <f t="shared" ref="E128:E159" si="12">D128/$A$5*$E$4</f>
        <v>60.00092183464718</v>
      </c>
      <c r="F128" s="713">
        <v>5.05</v>
      </c>
      <c r="G128" s="43">
        <f t="shared" si="8"/>
        <v>303.00465526496822</v>
      </c>
    </row>
    <row r="129" spans="1:7" ht="15" x14ac:dyDescent="0.25">
      <c r="A129" s="35">
        <f t="shared" si="11"/>
        <v>82</v>
      </c>
      <c r="B129" s="70" t="str">
        <f>'[1]Под 1 и 2'!A94</f>
        <v>2/ 82</v>
      </c>
      <c r="C129" s="86" t="s">
        <v>190</v>
      </c>
      <c r="D129" s="201">
        <v>48.8</v>
      </c>
      <c r="E129" s="42">
        <f t="shared" si="12"/>
        <v>27.364906406829739</v>
      </c>
      <c r="F129" s="713">
        <v>5.05</v>
      </c>
      <c r="G129" s="43">
        <f t="shared" si="8"/>
        <v>138.19277735449018</v>
      </c>
    </row>
    <row r="130" spans="1:7" ht="15" x14ac:dyDescent="0.25">
      <c r="A130" s="35">
        <f t="shared" si="11"/>
        <v>83</v>
      </c>
      <c r="B130" s="70" t="str">
        <f>'[1]Под 1 и 2'!A95</f>
        <v>2/ 83</v>
      </c>
      <c r="C130" s="87" t="s">
        <v>191</v>
      </c>
      <c r="D130" s="201">
        <v>48.9</v>
      </c>
      <c r="E130" s="42">
        <f t="shared" si="12"/>
        <v>27.420982034712591</v>
      </c>
      <c r="F130" s="713">
        <v>5.05</v>
      </c>
      <c r="G130" s="43">
        <f t="shared" si="8"/>
        <v>138.47595927529858</v>
      </c>
    </row>
    <row r="131" spans="1:7" ht="15" x14ac:dyDescent="0.25">
      <c r="A131" s="35">
        <f t="shared" si="11"/>
        <v>84</v>
      </c>
      <c r="B131" s="70" t="str">
        <f>'[1]Под 1 и 2'!A96</f>
        <v>2/ 84</v>
      </c>
      <c r="C131" s="87" t="s">
        <v>192</v>
      </c>
      <c r="D131" s="201">
        <v>80.400000000000006</v>
      </c>
      <c r="E131" s="42">
        <f t="shared" si="12"/>
        <v>45.084804817809662</v>
      </c>
      <c r="F131" s="713">
        <v>5.05</v>
      </c>
      <c r="G131" s="43">
        <f t="shared" si="8"/>
        <v>227.6782643299388</v>
      </c>
    </row>
    <row r="132" spans="1:7" ht="15" x14ac:dyDescent="0.25">
      <c r="A132" s="35">
        <f t="shared" si="11"/>
        <v>85</v>
      </c>
      <c r="B132" s="70" t="str">
        <f>'[1]Под 1 и 2'!A97</f>
        <v>2/ 85</v>
      </c>
      <c r="C132" s="87" t="s">
        <v>193</v>
      </c>
      <c r="D132" s="201">
        <v>106.7</v>
      </c>
      <c r="E132" s="42">
        <f t="shared" si="12"/>
        <v>59.832694950998636</v>
      </c>
      <c r="F132" s="713">
        <v>5.05</v>
      </c>
      <c r="G132" s="43">
        <f t="shared" si="8"/>
        <v>302.1551095025431</v>
      </c>
    </row>
    <row r="133" spans="1:7" ht="15" x14ac:dyDescent="0.25">
      <c r="A133" s="35">
        <f t="shared" si="11"/>
        <v>86</v>
      </c>
      <c r="B133" s="70" t="str">
        <f>'[1]Под 1 и 2'!A98</f>
        <v>2/ 86</v>
      </c>
      <c r="C133" s="87" t="s">
        <v>194</v>
      </c>
      <c r="D133" s="201">
        <v>48.7</v>
      </c>
      <c r="E133" s="42">
        <f t="shared" si="12"/>
        <v>27.308830778946891</v>
      </c>
      <c r="F133" s="713">
        <v>5.05</v>
      </c>
      <c r="G133" s="43">
        <f t="shared" si="8"/>
        <v>137.9095954336818</v>
      </c>
    </row>
    <row r="134" spans="1:7" ht="15" x14ac:dyDescent="0.25">
      <c r="A134" s="35">
        <f t="shared" si="11"/>
        <v>87</v>
      </c>
      <c r="B134" s="70" t="str">
        <f>'[1]Под 1 и 2'!A99</f>
        <v>2/ 87</v>
      </c>
      <c r="C134" s="87" t="s">
        <v>195</v>
      </c>
      <c r="D134" s="201">
        <v>48.8</v>
      </c>
      <c r="E134" s="42">
        <f t="shared" si="12"/>
        <v>27.364906406829739</v>
      </c>
      <c r="F134" s="713">
        <v>5.05</v>
      </c>
      <c r="G134" s="43">
        <f t="shared" si="8"/>
        <v>138.19277735449018</v>
      </c>
    </row>
    <row r="135" spans="1:7" ht="15" x14ac:dyDescent="0.25">
      <c r="A135" s="35">
        <f t="shared" si="11"/>
        <v>88</v>
      </c>
      <c r="B135" s="70" t="str">
        <f>'[1]Под 1 и 2'!A100</f>
        <v>2/ 88</v>
      </c>
      <c r="C135" s="88" t="s">
        <v>196</v>
      </c>
      <c r="D135" s="201">
        <v>80.3</v>
      </c>
      <c r="E135" s="42">
        <f t="shared" si="12"/>
        <v>45.028729189926807</v>
      </c>
      <c r="F135" s="713">
        <v>5.05</v>
      </c>
      <c r="G135" s="43">
        <f t="shared" si="8"/>
        <v>227.39508240913037</v>
      </c>
    </row>
    <row r="136" spans="1:7" ht="15" x14ac:dyDescent="0.25">
      <c r="A136" s="35">
        <f t="shared" si="11"/>
        <v>89</v>
      </c>
      <c r="B136" s="70" t="str">
        <f>'[1]Под 1 и 2'!A101</f>
        <v>2/ 89</v>
      </c>
      <c r="C136" s="88" t="s">
        <v>197</v>
      </c>
      <c r="D136" s="201">
        <v>107.1</v>
      </c>
      <c r="E136" s="42">
        <f t="shared" si="12"/>
        <v>60.05699746253002</v>
      </c>
      <c r="F136" s="713">
        <v>5.05</v>
      </c>
      <c r="G136" s="43">
        <f t="shared" si="8"/>
        <v>303.2878371857766</v>
      </c>
    </row>
    <row r="137" spans="1:7" ht="15" x14ac:dyDescent="0.25">
      <c r="A137" s="35">
        <f t="shared" si="11"/>
        <v>90</v>
      </c>
      <c r="B137" s="70" t="str">
        <f>'[1]Под 1 и 2'!A102</f>
        <v>2/ 90</v>
      </c>
      <c r="C137" s="88" t="s">
        <v>198</v>
      </c>
      <c r="D137" s="201">
        <v>48.8</v>
      </c>
      <c r="E137" s="42">
        <f t="shared" si="12"/>
        <v>27.364906406829739</v>
      </c>
      <c r="F137" s="713">
        <v>5.05</v>
      </c>
      <c r="G137" s="43">
        <f t="shared" si="8"/>
        <v>138.19277735449018</v>
      </c>
    </row>
    <row r="138" spans="1:7" ht="15" x14ac:dyDescent="0.25">
      <c r="A138" s="35">
        <f t="shared" si="11"/>
        <v>91</v>
      </c>
      <c r="B138" s="70" t="str">
        <f>'[1]Под 1 и 2'!A103</f>
        <v>2/ 91</v>
      </c>
      <c r="C138" s="87" t="s">
        <v>199</v>
      </c>
      <c r="D138" s="201">
        <v>48.4</v>
      </c>
      <c r="E138" s="42">
        <f t="shared" si="12"/>
        <v>27.140603895298351</v>
      </c>
      <c r="F138" s="713">
        <v>5.05</v>
      </c>
      <c r="G138" s="43">
        <f t="shared" si="8"/>
        <v>137.06004967125668</v>
      </c>
    </row>
    <row r="139" spans="1:7" ht="15" x14ac:dyDescent="0.25">
      <c r="A139" s="35">
        <f t="shared" si="11"/>
        <v>92</v>
      </c>
      <c r="B139" s="70" t="str">
        <f>'[1]Под 1 и 2'!A104</f>
        <v>2/ 92</v>
      </c>
      <c r="C139" s="87" t="s">
        <v>200</v>
      </c>
      <c r="D139" s="201">
        <v>80.5</v>
      </c>
      <c r="E139" s="42">
        <f t="shared" si="12"/>
        <v>45.140880445692503</v>
      </c>
      <c r="F139" s="713">
        <v>5.05</v>
      </c>
      <c r="G139" s="43">
        <f t="shared" si="8"/>
        <v>227.96144625074712</v>
      </c>
    </row>
    <row r="140" spans="1:7" ht="15" x14ac:dyDescent="0.25">
      <c r="A140" s="35">
        <f t="shared" si="11"/>
        <v>93</v>
      </c>
      <c r="B140" s="70" t="str">
        <f>'[1]Под 1 и 2'!A105</f>
        <v>2/ 93</v>
      </c>
      <c r="C140" s="87" t="s">
        <v>201</v>
      </c>
      <c r="D140" s="201">
        <v>108.7</v>
      </c>
      <c r="E140" s="42">
        <f t="shared" si="12"/>
        <v>60.954207508655593</v>
      </c>
      <c r="F140" s="713">
        <v>5.05</v>
      </c>
      <c r="G140" s="43">
        <f t="shared" si="8"/>
        <v>307.81874791871076</v>
      </c>
    </row>
    <row r="141" spans="1:7" ht="15" x14ac:dyDescent="0.25">
      <c r="A141" s="35">
        <f t="shared" si="11"/>
        <v>94</v>
      </c>
      <c r="B141" s="70" t="str">
        <f>'[1]Под 1 и 2'!A106</f>
        <v>2/ 94</v>
      </c>
      <c r="C141" s="93" t="s">
        <v>202</v>
      </c>
      <c r="D141" s="201">
        <v>50.5</v>
      </c>
      <c r="E141" s="42">
        <f t="shared" si="12"/>
        <v>28.318192080838156</v>
      </c>
      <c r="F141" s="713">
        <v>5.05</v>
      </c>
      <c r="G141" s="43">
        <f t="shared" si="8"/>
        <v>143.00687000823268</v>
      </c>
    </row>
    <row r="142" spans="1:7" ht="15" x14ac:dyDescent="0.25">
      <c r="A142" s="35">
        <f t="shared" si="11"/>
        <v>95</v>
      </c>
      <c r="B142" s="70" t="str">
        <f>'[1]Под 1 и 2'!A107</f>
        <v>2/ 95</v>
      </c>
      <c r="C142" s="93" t="s">
        <v>203</v>
      </c>
      <c r="D142" s="201">
        <v>50.7</v>
      </c>
      <c r="E142" s="42">
        <f t="shared" si="12"/>
        <v>28.430343336603851</v>
      </c>
      <c r="F142" s="713">
        <v>5.05</v>
      </c>
      <c r="G142" s="43">
        <f t="shared" si="8"/>
        <v>143.57323384984943</v>
      </c>
    </row>
    <row r="143" spans="1:7" ht="15" x14ac:dyDescent="0.25">
      <c r="A143" s="35">
        <f t="shared" si="11"/>
        <v>96</v>
      </c>
      <c r="B143" s="70" t="str">
        <f>'[1]Под 1 и 2'!A108</f>
        <v>2/ 96</v>
      </c>
      <c r="C143" s="86" t="s">
        <v>204</v>
      </c>
      <c r="D143" s="201">
        <v>80.400000000000006</v>
      </c>
      <c r="E143" s="42">
        <f t="shared" si="12"/>
        <v>45.084804817809662</v>
      </c>
      <c r="F143" s="713">
        <v>5.05</v>
      </c>
      <c r="G143" s="43">
        <f t="shared" si="8"/>
        <v>227.6782643299388</v>
      </c>
    </row>
    <row r="144" spans="1:7" ht="15" x14ac:dyDescent="0.25">
      <c r="A144" s="35">
        <f t="shared" si="11"/>
        <v>97</v>
      </c>
      <c r="B144" s="70" t="str">
        <f>'[1]Под 1 и 2'!A109</f>
        <v>2/ 97</v>
      </c>
      <c r="C144" s="86" t="s">
        <v>205</v>
      </c>
      <c r="D144" s="201">
        <v>108.7</v>
      </c>
      <c r="E144" s="42">
        <f t="shared" si="12"/>
        <v>60.954207508655593</v>
      </c>
      <c r="F144" s="713">
        <v>5.05</v>
      </c>
      <c r="G144" s="43">
        <f t="shared" si="8"/>
        <v>307.81874791871076</v>
      </c>
    </row>
    <row r="145" spans="1:7" ht="15" x14ac:dyDescent="0.25">
      <c r="A145" s="35">
        <f t="shared" si="11"/>
        <v>98</v>
      </c>
      <c r="B145" s="70" t="str">
        <f>'[1]Под 1 и 2'!A110</f>
        <v>2/ 98</v>
      </c>
      <c r="C145" s="86" t="s">
        <v>206</v>
      </c>
      <c r="D145" s="201">
        <v>50.6</v>
      </c>
      <c r="E145" s="42">
        <f t="shared" si="12"/>
        <v>28.374267708721003</v>
      </c>
      <c r="F145" s="713">
        <v>5.05</v>
      </c>
      <c r="G145" s="43">
        <f t="shared" si="8"/>
        <v>143.29005192904106</v>
      </c>
    </row>
    <row r="146" spans="1:7" ht="15" x14ac:dyDescent="0.25">
      <c r="A146" s="35">
        <f t="shared" si="11"/>
        <v>99</v>
      </c>
      <c r="B146" s="70" t="str">
        <f>'[1]Под 1 и 2'!A111</f>
        <v>2/ 99</v>
      </c>
      <c r="C146" s="93" t="s">
        <v>207</v>
      </c>
      <c r="D146" s="201">
        <v>51</v>
      </c>
      <c r="E146" s="42">
        <f t="shared" si="12"/>
        <v>28.598570220252395</v>
      </c>
      <c r="F146" s="713">
        <v>5.05</v>
      </c>
      <c r="G146" s="43">
        <f t="shared" si="8"/>
        <v>144.42277961227458</v>
      </c>
    </row>
    <row r="147" spans="1:7" ht="15" x14ac:dyDescent="0.25">
      <c r="A147" s="35">
        <f t="shared" si="11"/>
        <v>100</v>
      </c>
      <c r="B147" s="70" t="str">
        <f>'[1]Под 1 и 2'!A112</f>
        <v>2/ 100</v>
      </c>
      <c r="C147" s="89" t="s">
        <v>208</v>
      </c>
      <c r="D147" s="201">
        <v>80.3</v>
      </c>
      <c r="E147" s="42">
        <f t="shared" si="12"/>
        <v>45.028729189926807</v>
      </c>
      <c r="F147" s="713">
        <v>5.05</v>
      </c>
      <c r="G147" s="43">
        <f t="shared" si="8"/>
        <v>227.39508240913037</v>
      </c>
    </row>
    <row r="148" spans="1:7" ht="15" x14ac:dyDescent="0.25">
      <c r="A148" s="35">
        <f t="shared" si="11"/>
        <v>101</v>
      </c>
      <c r="B148" s="70" t="str">
        <f>'[1]Под 1 и 2'!A121</f>
        <v>2/ 101</v>
      </c>
      <c r="C148" s="90" t="s">
        <v>209</v>
      </c>
      <c r="D148" s="201">
        <v>112.7</v>
      </c>
      <c r="E148" s="42">
        <f t="shared" si="12"/>
        <v>63.197232623969505</v>
      </c>
      <c r="F148" s="713">
        <v>5.05</v>
      </c>
      <c r="G148" s="43">
        <f t="shared" si="8"/>
        <v>319.14602475104601</v>
      </c>
    </row>
    <row r="149" spans="1:7" ht="15" x14ac:dyDescent="0.25">
      <c r="A149" s="35">
        <f t="shared" si="11"/>
        <v>102</v>
      </c>
      <c r="B149" s="70" t="str">
        <f>'[1]Под 1 и 2'!A122</f>
        <v>2/ 102</v>
      </c>
      <c r="C149" s="79" t="s">
        <v>210</v>
      </c>
      <c r="D149" s="201">
        <v>50.7</v>
      </c>
      <c r="E149" s="42">
        <f t="shared" si="12"/>
        <v>28.430343336603851</v>
      </c>
      <c r="F149" s="713">
        <v>5.05</v>
      </c>
      <c r="G149" s="43">
        <f t="shared" ref="G149:G212" si="13">E149*F149</f>
        <v>143.57323384984943</v>
      </c>
    </row>
    <row r="150" spans="1:7" ht="15" x14ac:dyDescent="0.25">
      <c r="A150" s="35">
        <f t="shared" si="11"/>
        <v>103</v>
      </c>
      <c r="B150" s="70" t="str">
        <f>'[1]Под 1 и 2'!A123</f>
        <v>2/ 103</v>
      </c>
      <c r="C150" s="35" t="s">
        <v>175</v>
      </c>
      <c r="D150" s="201">
        <v>50.9</v>
      </c>
      <c r="E150" s="42">
        <f t="shared" si="12"/>
        <v>28.542494592369543</v>
      </c>
      <c r="F150" s="713">
        <v>5.05</v>
      </c>
      <c r="G150" s="43">
        <f t="shared" si="13"/>
        <v>144.13959769146618</v>
      </c>
    </row>
    <row r="151" spans="1:7" ht="15" x14ac:dyDescent="0.25">
      <c r="A151" s="35">
        <f t="shared" si="11"/>
        <v>104</v>
      </c>
      <c r="B151" s="70" t="str">
        <f>'[1]Под 1 и 2'!A124</f>
        <v>2/ 104</v>
      </c>
      <c r="C151" s="92" t="s">
        <v>211</v>
      </c>
      <c r="D151" s="201">
        <v>81</v>
      </c>
      <c r="E151" s="42">
        <f t="shared" si="12"/>
        <v>45.421258585106742</v>
      </c>
      <c r="F151" s="713">
        <v>5.05</v>
      </c>
      <c r="G151" s="43">
        <f t="shared" si="13"/>
        <v>229.37735585478904</v>
      </c>
    </row>
    <row r="152" spans="1:7" ht="15" x14ac:dyDescent="0.25">
      <c r="A152" s="35">
        <f t="shared" si="11"/>
        <v>105</v>
      </c>
      <c r="B152" s="70" t="str">
        <f>'[1]Под 1 и 2'!A125</f>
        <v>2/ 105</v>
      </c>
      <c r="C152" s="90" t="s">
        <v>212</v>
      </c>
      <c r="D152" s="201">
        <v>111.8</v>
      </c>
      <c r="E152" s="42">
        <f t="shared" si="12"/>
        <v>62.692551973023875</v>
      </c>
      <c r="F152" s="713">
        <v>5.05</v>
      </c>
      <c r="G152" s="43">
        <f t="shared" si="13"/>
        <v>316.59738746377053</v>
      </c>
    </row>
    <row r="153" spans="1:7" ht="15" x14ac:dyDescent="0.25">
      <c r="A153" s="35">
        <f t="shared" si="11"/>
        <v>106</v>
      </c>
      <c r="B153" s="70" t="str">
        <f>'[1]Под 1 и 2'!A126</f>
        <v>2/ 106</v>
      </c>
      <c r="C153" s="86" t="s">
        <v>213</v>
      </c>
      <c r="D153" s="201">
        <v>50.6</v>
      </c>
      <c r="E153" s="42">
        <f t="shared" si="12"/>
        <v>28.374267708721003</v>
      </c>
      <c r="F153" s="713">
        <v>5.05</v>
      </c>
      <c r="G153" s="43">
        <f t="shared" si="13"/>
        <v>143.29005192904106</v>
      </c>
    </row>
    <row r="154" spans="1:7" ht="15" x14ac:dyDescent="0.25">
      <c r="A154" s="35">
        <f t="shared" si="11"/>
        <v>107</v>
      </c>
      <c r="B154" s="70" t="str">
        <f>'[1]Под 1 и 2'!A127</f>
        <v>2/ 107</v>
      </c>
      <c r="C154" s="86" t="s">
        <v>214</v>
      </c>
      <c r="D154" s="201">
        <v>50.7</v>
      </c>
      <c r="E154" s="42">
        <f t="shared" si="12"/>
        <v>28.430343336603851</v>
      </c>
      <c r="F154" s="713">
        <v>5.05</v>
      </c>
      <c r="G154" s="43">
        <f t="shared" si="13"/>
        <v>143.57323384984943</v>
      </c>
    </row>
    <row r="155" spans="1:7" ht="15" x14ac:dyDescent="0.25">
      <c r="A155" s="35">
        <f t="shared" si="11"/>
        <v>108</v>
      </c>
      <c r="B155" s="70" t="str">
        <f>'[1]Под 1 и 2'!A128</f>
        <v>2/ 108</v>
      </c>
      <c r="C155" s="86" t="s">
        <v>214</v>
      </c>
      <c r="D155" s="201">
        <v>80.8</v>
      </c>
      <c r="E155" s="42">
        <f t="shared" si="12"/>
        <v>45.309107329341046</v>
      </c>
      <c r="F155" s="713">
        <v>5.05</v>
      </c>
      <c r="G155" s="43">
        <f t="shared" si="13"/>
        <v>228.81099201317227</v>
      </c>
    </row>
    <row r="156" spans="1:7" ht="15" x14ac:dyDescent="0.25">
      <c r="A156" s="35">
        <f t="shared" si="11"/>
        <v>109</v>
      </c>
      <c r="B156" s="70" t="str">
        <f>'[1]Под 1 и 2'!A129</f>
        <v>2/ 109</v>
      </c>
      <c r="C156" s="86" t="s">
        <v>215</v>
      </c>
      <c r="D156" s="201">
        <v>112</v>
      </c>
      <c r="E156" s="42">
        <f t="shared" si="12"/>
        <v>62.80470322878957</v>
      </c>
      <c r="F156" s="713">
        <v>5.05</v>
      </c>
      <c r="G156" s="43">
        <f t="shared" si="13"/>
        <v>317.16375130538734</v>
      </c>
    </row>
    <row r="157" spans="1:7" ht="15" x14ac:dyDescent="0.25">
      <c r="A157" s="35">
        <f t="shared" si="11"/>
        <v>110</v>
      </c>
      <c r="B157" s="70" t="str">
        <f>'[1]Под 1 и 2'!A130</f>
        <v>2/ 110</v>
      </c>
      <c r="C157" s="86" t="s">
        <v>216</v>
      </c>
      <c r="D157" s="205">
        <f>50.5</f>
        <v>50.5</v>
      </c>
      <c r="E157" s="42">
        <f t="shared" si="12"/>
        <v>28.318192080838156</v>
      </c>
      <c r="F157" s="713">
        <v>5.05</v>
      </c>
      <c r="G157" s="43">
        <f t="shared" si="13"/>
        <v>143.00687000823268</v>
      </c>
    </row>
    <row r="158" spans="1:7" ht="15" x14ac:dyDescent="0.25">
      <c r="A158" s="35">
        <f t="shared" si="11"/>
        <v>111</v>
      </c>
      <c r="B158" s="70" t="str">
        <f>'[1]Под 1 и 2'!A131</f>
        <v>2/ 111</v>
      </c>
      <c r="C158" s="90" t="s">
        <v>217</v>
      </c>
      <c r="D158" s="205">
        <v>50.1</v>
      </c>
      <c r="E158" s="42">
        <f t="shared" si="12"/>
        <v>28.093889569306764</v>
      </c>
      <c r="F158" s="713">
        <v>5.05</v>
      </c>
      <c r="G158" s="43">
        <f t="shared" si="13"/>
        <v>141.87414232499916</v>
      </c>
    </row>
    <row r="159" spans="1:7" ht="15" x14ac:dyDescent="0.25">
      <c r="A159" s="35">
        <f t="shared" si="11"/>
        <v>112</v>
      </c>
      <c r="B159" s="70" t="str">
        <f>'[1]Под 1 и 2'!A132</f>
        <v>2/ 112</v>
      </c>
      <c r="C159" s="90" t="s">
        <v>218</v>
      </c>
      <c r="D159" s="201">
        <v>80.400000000000006</v>
      </c>
      <c r="E159" s="42">
        <f t="shared" si="12"/>
        <v>45.084804817809662</v>
      </c>
      <c r="F159" s="713">
        <v>5.05</v>
      </c>
      <c r="G159" s="43">
        <f t="shared" si="13"/>
        <v>227.6782643299388</v>
      </c>
    </row>
    <row r="160" spans="1:7" ht="15" x14ac:dyDescent="0.25">
      <c r="A160" s="35">
        <f t="shared" si="11"/>
        <v>113</v>
      </c>
      <c r="B160" s="70" t="str">
        <f>'[1]Под 3'!A7</f>
        <v>3/ 113</v>
      </c>
      <c r="C160" s="35" t="s">
        <v>219</v>
      </c>
      <c r="D160" s="205">
        <v>72.599999999999994</v>
      </c>
      <c r="E160" s="42">
        <f t="shared" ref="E160:E191" si="14">D160/$A$5*$E$4</f>
        <v>40.710905842947525</v>
      </c>
      <c r="F160" s="713">
        <v>5.05</v>
      </c>
      <c r="G160" s="43">
        <f t="shared" si="13"/>
        <v>205.590074506885</v>
      </c>
    </row>
    <row r="161" spans="1:7" ht="15" x14ac:dyDescent="0.25">
      <c r="A161" s="35">
        <f t="shared" si="11"/>
        <v>114</v>
      </c>
      <c r="B161" s="70" t="str">
        <f>'[1]Под 3'!A8</f>
        <v>3/ 114</v>
      </c>
      <c r="C161" s="94" t="s">
        <v>220</v>
      </c>
      <c r="D161" s="201">
        <v>50.9</v>
      </c>
      <c r="E161" s="42">
        <f t="shared" si="14"/>
        <v>28.542494592369543</v>
      </c>
      <c r="F161" s="713">
        <v>5.05</v>
      </c>
      <c r="G161" s="43">
        <f t="shared" si="13"/>
        <v>144.13959769146618</v>
      </c>
    </row>
    <row r="162" spans="1:7" ht="15" x14ac:dyDescent="0.25">
      <c r="A162" s="35">
        <f t="shared" si="11"/>
        <v>115</v>
      </c>
      <c r="B162" s="70" t="str">
        <f>'[1]Под 3'!A9</f>
        <v>3/ 115</v>
      </c>
      <c r="C162" s="94" t="s">
        <v>221</v>
      </c>
      <c r="D162" s="201">
        <v>49</v>
      </c>
      <c r="E162" s="42">
        <f t="shared" si="14"/>
        <v>27.477057662595435</v>
      </c>
      <c r="F162" s="713">
        <v>5.05</v>
      </c>
      <c r="G162" s="43">
        <f t="shared" si="13"/>
        <v>138.75914119610695</v>
      </c>
    </row>
    <row r="163" spans="1:7" ht="15" x14ac:dyDescent="0.25">
      <c r="A163" s="35">
        <f t="shared" si="11"/>
        <v>116</v>
      </c>
      <c r="B163" s="70" t="str">
        <f>'[1]Под 3'!A10</f>
        <v>3/ 116</v>
      </c>
      <c r="C163" s="90" t="s">
        <v>222</v>
      </c>
      <c r="D163" s="201">
        <v>73.400000000000006</v>
      </c>
      <c r="E163" s="42">
        <f t="shared" si="14"/>
        <v>41.159510866010308</v>
      </c>
      <c r="F163" s="713">
        <v>5.05</v>
      </c>
      <c r="G163" s="43">
        <f t="shared" si="13"/>
        <v>207.85552987335205</v>
      </c>
    </row>
    <row r="164" spans="1:7" ht="15" x14ac:dyDescent="0.25">
      <c r="A164" s="35">
        <f t="shared" si="11"/>
        <v>117</v>
      </c>
      <c r="B164" s="70" t="str">
        <f>'[1]Под 3'!A11</f>
        <v>3/ 117</v>
      </c>
      <c r="C164" s="86" t="s">
        <v>223</v>
      </c>
      <c r="D164" s="201">
        <v>118.6</v>
      </c>
      <c r="E164" s="42">
        <f t="shared" si="14"/>
        <v>66.505694669057519</v>
      </c>
      <c r="F164" s="713">
        <v>5.05</v>
      </c>
      <c r="G164" s="43">
        <f t="shared" si="13"/>
        <v>335.85375807874044</v>
      </c>
    </row>
    <row r="165" spans="1:7" ht="15" x14ac:dyDescent="0.25">
      <c r="A165" s="35">
        <f t="shared" si="11"/>
        <v>118</v>
      </c>
      <c r="B165" s="70" t="str">
        <f>'[1]Под 3'!A12</f>
        <v>3/ 118</v>
      </c>
      <c r="C165" s="86" t="s">
        <v>224</v>
      </c>
      <c r="D165" s="201">
        <v>120.6</v>
      </c>
      <c r="E165" s="42">
        <f t="shared" si="14"/>
        <v>67.627207226714475</v>
      </c>
      <c r="F165" s="713">
        <v>5.05</v>
      </c>
      <c r="G165" s="43">
        <f t="shared" si="13"/>
        <v>341.5173964949081</v>
      </c>
    </row>
    <row r="166" spans="1:7" ht="15" x14ac:dyDescent="0.25">
      <c r="A166" s="35">
        <f t="shared" si="11"/>
        <v>119</v>
      </c>
      <c r="B166" s="70" t="str">
        <f>'[1]Под 3'!A13</f>
        <v>3/ 119</v>
      </c>
      <c r="C166" s="90" t="s">
        <v>225</v>
      </c>
      <c r="D166" s="201">
        <v>71.599999999999994</v>
      </c>
      <c r="E166" s="42">
        <f t="shared" si="14"/>
        <v>40.15014956411904</v>
      </c>
      <c r="F166" s="713">
        <v>5.05</v>
      </c>
      <c r="G166" s="43">
        <f t="shared" si="13"/>
        <v>202.75825529880115</v>
      </c>
    </row>
    <row r="167" spans="1:7" ht="15" x14ac:dyDescent="0.25">
      <c r="A167" s="35">
        <f t="shared" si="11"/>
        <v>120</v>
      </c>
      <c r="B167" s="70" t="str">
        <f>'[1]Под 3'!A14</f>
        <v>3/ 120</v>
      </c>
      <c r="C167" s="86" t="s">
        <v>226</v>
      </c>
      <c r="D167" s="201">
        <v>72.8</v>
      </c>
      <c r="E167" s="42">
        <f t="shared" si="14"/>
        <v>40.823057098713221</v>
      </c>
      <c r="F167" s="713">
        <v>5.05</v>
      </c>
      <c r="G167" s="43">
        <f t="shared" si="13"/>
        <v>206.15643834850175</v>
      </c>
    </row>
    <row r="168" spans="1:7" ht="15" x14ac:dyDescent="0.25">
      <c r="A168" s="35">
        <f t="shared" si="11"/>
        <v>121</v>
      </c>
      <c r="B168" s="70" t="str">
        <f>'[1]Под 3'!A15</f>
        <v>3/ 121</v>
      </c>
      <c r="C168" s="85" t="s">
        <v>227</v>
      </c>
      <c r="D168" s="201">
        <v>120.7</v>
      </c>
      <c r="E168" s="42">
        <f t="shared" si="14"/>
        <v>67.683282854597337</v>
      </c>
      <c r="F168" s="713">
        <v>5.05</v>
      </c>
      <c r="G168" s="43">
        <f t="shared" si="13"/>
        <v>341.80057841571653</v>
      </c>
    </row>
    <row r="169" spans="1:7" ht="15" x14ac:dyDescent="0.25">
      <c r="A169" s="35">
        <f t="shared" si="11"/>
        <v>122</v>
      </c>
      <c r="B169" s="70" t="str">
        <f>'[1]Под 3'!A16</f>
        <v>3/ 122</v>
      </c>
      <c r="C169" s="90" t="s">
        <v>228</v>
      </c>
      <c r="D169" s="201">
        <v>120.9</v>
      </c>
      <c r="E169" s="42">
        <f t="shared" si="14"/>
        <v>67.795434110363033</v>
      </c>
      <c r="F169" s="713">
        <v>5.05</v>
      </c>
      <c r="G169" s="43">
        <f t="shared" si="13"/>
        <v>342.36694225733328</v>
      </c>
    </row>
    <row r="170" spans="1:7" ht="15" x14ac:dyDescent="0.25">
      <c r="A170" s="35">
        <f t="shared" si="11"/>
        <v>123</v>
      </c>
      <c r="B170" s="70" t="str">
        <f>'[1]Под 3'!A17</f>
        <v>3/ 123</v>
      </c>
      <c r="C170" s="79" t="s">
        <v>229</v>
      </c>
      <c r="D170" s="201">
        <v>71.7</v>
      </c>
      <c r="E170" s="42">
        <f t="shared" si="14"/>
        <v>40.206225192001895</v>
      </c>
      <c r="F170" s="713">
        <v>5.05</v>
      </c>
      <c r="G170" s="43">
        <f t="shared" si="13"/>
        <v>203.04143721960958</v>
      </c>
    </row>
    <row r="171" spans="1:7" ht="15" x14ac:dyDescent="0.25">
      <c r="A171" s="35">
        <f t="shared" si="11"/>
        <v>124</v>
      </c>
      <c r="B171" s="70" t="str">
        <f>'[1]Под 3'!A18</f>
        <v>3/ 124</v>
      </c>
      <c r="C171" s="94" t="s">
        <v>230</v>
      </c>
      <c r="D171" s="201">
        <v>73</v>
      </c>
      <c r="E171" s="42">
        <f t="shared" si="14"/>
        <v>40.935208354478917</v>
      </c>
      <c r="F171" s="713">
        <v>5.05</v>
      </c>
      <c r="G171" s="43">
        <f t="shared" si="13"/>
        <v>206.72280219011853</v>
      </c>
    </row>
    <row r="172" spans="1:7" ht="15" x14ac:dyDescent="0.25">
      <c r="A172" s="35">
        <f t="shared" si="11"/>
        <v>125</v>
      </c>
      <c r="B172" s="70" t="str">
        <f>'[1]Под 3'!A19</f>
        <v>3/ 125</v>
      </c>
      <c r="C172" s="79" t="s">
        <v>231</v>
      </c>
      <c r="D172" s="201">
        <v>119.8</v>
      </c>
      <c r="E172" s="42">
        <f t="shared" si="14"/>
        <v>67.178602203651707</v>
      </c>
      <c r="F172" s="713">
        <v>5.05</v>
      </c>
      <c r="G172" s="43">
        <f t="shared" si="13"/>
        <v>339.2519411284411</v>
      </c>
    </row>
    <row r="173" spans="1:7" ht="15" x14ac:dyDescent="0.25">
      <c r="A173" s="35">
        <f t="shared" si="11"/>
        <v>126</v>
      </c>
      <c r="B173" s="70" t="str">
        <f>'[1]Под 3'!A20</f>
        <v>3/ 126</v>
      </c>
      <c r="C173" s="94" t="s">
        <v>232</v>
      </c>
      <c r="D173" s="201">
        <v>120.8</v>
      </c>
      <c r="E173" s="42">
        <f t="shared" si="14"/>
        <v>67.739358482480185</v>
      </c>
      <c r="F173" s="713">
        <v>5.05</v>
      </c>
      <c r="G173" s="43">
        <f t="shared" si="13"/>
        <v>342.0837603365249</v>
      </c>
    </row>
    <row r="174" spans="1:7" ht="15" x14ac:dyDescent="0.25">
      <c r="A174" s="35">
        <f t="shared" si="11"/>
        <v>127</v>
      </c>
      <c r="B174" s="70" t="str">
        <f>'[1]Под 3'!A21</f>
        <v>3/ 127</v>
      </c>
      <c r="C174" s="94" t="s">
        <v>233</v>
      </c>
      <c r="D174" s="201">
        <v>71.2</v>
      </c>
      <c r="E174" s="42">
        <f t="shared" si="14"/>
        <v>39.925847052587656</v>
      </c>
      <c r="F174" s="713">
        <v>5.05</v>
      </c>
      <c r="G174" s="43">
        <f t="shared" si="13"/>
        <v>201.62552761556765</v>
      </c>
    </row>
    <row r="175" spans="1:7" ht="15" x14ac:dyDescent="0.25">
      <c r="A175" s="35">
        <f t="shared" si="11"/>
        <v>128</v>
      </c>
      <c r="B175" s="70" t="str">
        <f>'[1]Под 3'!A22</f>
        <v>3/ 128</v>
      </c>
      <c r="C175" s="90" t="s">
        <v>234</v>
      </c>
      <c r="D175" s="201">
        <v>72.8</v>
      </c>
      <c r="E175" s="42">
        <f t="shared" si="14"/>
        <v>40.823057098713221</v>
      </c>
      <c r="F175" s="713">
        <v>5.05</v>
      </c>
      <c r="G175" s="43">
        <f t="shared" si="13"/>
        <v>206.15643834850175</v>
      </c>
    </row>
    <row r="176" spans="1:7" ht="15" x14ac:dyDescent="0.25">
      <c r="A176" s="35">
        <f t="shared" si="11"/>
        <v>129</v>
      </c>
      <c r="B176" s="70" t="str">
        <f>'[1]Под 3'!A23</f>
        <v>3/ 129</v>
      </c>
      <c r="C176" s="86" t="s">
        <v>235</v>
      </c>
      <c r="D176" s="201">
        <v>119.5</v>
      </c>
      <c r="E176" s="42">
        <f t="shared" si="14"/>
        <v>67.010375320003149</v>
      </c>
      <c r="F176" s="713">
        <v>5.05</v>
      </c>
      <c r="G176" s="43">
        <f t="shared" si="13"/>
        <v>338.40239536601587</v>
      </c>
    </row>
    <row r="177" spans="1:7" ht="15" x14ac:dyDescent="0.25">
      <c r="A177" s="35">
        <f t="shared" si="11"/>
        <v>130</v>
      </c>
      <c r="B177" s="70" t="str">
        <f>'[1]Под 3'!A24</f>
        <v>3/ 130</v>
      </c>
      <c r="C177" s="86" t="s">
        <v>236</v>
      </c>
      <c r="D177" s="201">
        <v>120.5</v>
      </c>
      <c r="E177" s="42">
        <f t="shared" si="14"/>
        <v>67.571131598831627</v>
      </c>
      <c r="F177" s="713">
        <v>5.05</v>
      </c>
      <c r="G177" s="43">
        <f t="shared" si="13"/>
        <v>341.23421457409972</v>
      </c>
    </row>
    <row r="178" spans="1:7" ht="15" x14ac:dyDescent="0.25">
      <c r="A178" s="35">
        <f>A177+1</f>
        <v>131</v>
      </c>
      <c r="B178" s="70" t="str">
        <f>'[1]Под 3'!A25</f>
        <v>3/ 131</v>
      </c>
      <c r="C178" s="90" t="s">
        <v>237</v>
      </c>
      <c r="D178" s="201">
        <v>75.099999999999994</v>
      </c>
      <c r="E178" s="42">
        <f t="shared" si="14"/>
        <v>42.112796540018714</v>
      </c>
      <c r="F178" s="713">
        <v>5.05</v>
      </c>
      <c r="G178" s="43">
        <f t="shared" si="13"/>
        <v>212.6696225270945</v>
      </c>
    </row>
    <row r="179" spans="1:7" ht="15" x14ac:dyDescent="0.25">
      <c r="A179" s="35">
        <f t="shared" si="11"/>
        <v>132</v>
      </c>
      <c r="B179" s="70" t="str">
        <f>'[1]Под 3'!A26</f>
        <v>3/ 132</v>
      </c>
      <c r="C179" s="86" t="s">
        <v>238</v>
      </c>
      <c r="D179" s="201">
        <v>73.2</v>
      </c>
      <c r="E179" s="42">
        <f t="shared" si="14"/>
        <v>41.047359610244612</v>
      </c>
      <c r="F179" s="713">
        <v>5.05</v>
      </c>
      <c r="G179" s="43">
        <f t="shared" si="13"/>
        <v>207.28916603173528</v>
      </c>
    </row>
    <row r="180" spans="1:7" ht="15" x14ac:dyDescent="0.25">
      <c r="A180" s="35">
        <f t="shared" ref="A180:A237" si="15">A179+1</f>
        <v>133</v>
      </c>
      <c r="B180" s="70" t="str">
        <f>'[1]Под 3'!A27</f>
        <v>3/ 133</v>
      </c>
      <c r="C180" s="90" t="s">
        <v>239</v>
      </c>
      <c r="D180" s="201">
        <v>119.4</v>
      </c>
      <c r="E180" s="42">
        <f t="shared" si="14"/>
        <v>66.954299692120301</v>
      </c>
      <c r="F180" s="713">
        <v>5.05</v>
      </c>
      <c r="G180" s="43">
        <f t="shared" si="13"/>
        <v>338.11921344520749</v>
      </c>
    </row>
    <row r="181" spans="1:7" ht="15" x14ac:dyDescent="0.25">
      <c r="A181" s="35">
        <f t="shared" si="15"/>
        <v>134</v>
      </c>
      <c r="B181" s="70" t="str">
        <f>'[1]Под 3'!A28</f>
        <v>3/ 134</v>
      </c>
      <c r="C181" s="79" t="s">
        <v>240</v>
      </c>
      <c r="D181" s="201">
        <v>120.6</v>
      </c>
      <c r="E181" s="42">
        <f t="shared" si="14"/>
        <v>67.627207226714475</v>
      </c>
      <c r="F181" s="713">
        <v>5.05</v>
      </c>
      <c r="G181" s="43">
        <f t="shared" si="13"/>
        <v>341.5173964949081</v>
      </c>
    </row>
    <row r="182" spans="1:7" ht="15" x14ac:dyDescent="0.25">
      <c r="A182" s="35">
        <f t="shared" si="15"/>
        <v>135</v>
      </c>
      <c r="B182" s="70" t="str">
        <f>'[1]Под 3'!A29</f>
        <v>3/ 135</v>
      </c>
      <c r="C182" s="95" t="s">
        <v>241</v>
      </c>
      <c r="D182" s="201">
        <v>73.5</v>
      </c>
      <c r="E182" s="42">
        <f t="shared" si="14"/>
        <v>41.215586493893156</v>
      </c>
      <c r="F182" s="713">
        <v>5.05</v>
      </c>
      <c r="G182" s="43">
        <f t="shared" si="13"/>
        <v>208.13871179416043</v>
      </c>
    </row>
    <row r="183" spans="1:7" ht="15" x14ac:dyDescent="0.25">
      <c r="A183" s="35">
        <f t="shared" si="15"/>
        <v>136</v>
      </c>
      <c r="B183" s="70" t="str">
        <f>'[1]Под 3'!A30</f>
        <v>3/ 136</v>
      </c>
      <c r="C183" s="94" t="s">
        <v>242</v>
      </c>
      <c r="D183" s="201">
        <v>72.900000000000006</v>
      </c>
      <c r="E183" s="42">
        <f t="shared" si="14"/>
        <v>40.879132726596069</v>
      </c>
      <c r="F183" s="713">
        <v>5.05</v>
      </c>
      <c r="G183" s="43">
        <f t="shared" si="13"/>
        <v>206.43962026931015</v>
      </c>
    </row>
    <row r="184" spans="1:7" ht="15" x14ac:dyDescent="0.25">
      <c r="A184" s="35">
        <f t="shared" si="15"/>
        <v>137</v>
      </c>
      <c r="B184" s="70" t="str">
        <f>'[1]Под 3'!A31</f>
        <v>3/ 137</v>
      </c>
      <c r="C184" s="96" t="s">
        <v>243</v>
      </c>
      <c r="D184" s="201">
        <v>179.7</v>
      </c>
      <c r="E184" s="42">
        <f t="shared" si="14"/>
        <v>100.76790330547753</v>
      </c>
      <c r="F184" s="713">
        <v>5.05</v>
      </c>
      <c r="G184" s="43">
        <f t="shared" si="13"/>
        <v>508.87791169266154</v>
      </c>
    </row>
    <row r="185" spans="1:7" ht="15" x14ac:dyDescent="0.25">
      <c r="A185" s="35">
        <f t="shared" si="15"/>
        <v>138</v>
      </c>
      <c r="B185" s="70" t="str">
        <f>'[1]Под 4 и 5'!A7</f>
        <v>4/ 138</v>
      </c>
      <c r="C185" s="79" t="s">
        <v>244</v>
      </c>
      <c r="D185" s="205">
        <v>106.2</v>
      </c>
      <c r="E185" s="42">
        <f t="shared" si="14"/>
        <v>59.552316811584404</v>
      </c>
      <c r="F185" s="713">
        <v>5.05</v>
      </c>
      <c r="G185" s="43">
        <f t="shared" si="13"/>
        <v>300.73919989850123</v>
      </c>
    </row>
    <row r="186" spans="1:7" ht="15" x14ac:dyDescent="0.25">
      <c r="A186" s="35">
        <f t="shared" si="15"/>
        <v>139</v>
      </c>
      <c r="B186" s="70" t="str">
        <f>'[1]Под 4 и 5'!A8</f>
        <v>4/ 139</v>
      </c>
      <c r="C186" s="94" t="s">
        <v>245</v>
      </c>
      <c r="D186" s="201">
        <f>72.7</f>
        <v>72.7</v>
      </c>
      <c r="E186" s="42">
        <f t="shared" si="14"/>
        <v>40.766981470830373</v>
      </c>
      <c r="F186" s="713">
        <v>5.05</v>
      </c>
      <c r="G186" s="43">
        <f t="shared" si="13"/>
        <v>205.87325642769338</v>
      </c>
    </row>
    <row r="187" spans="1:7" ht="15" x14ac:dyDescent="0.25">
      <c r="A187" s="35">
        <f t="shared" si="15"/>
        <v>140</v>
      </c>
      <c r="B187" s="70" t="str">
        <f>'[1]Под 4 и 5'!A9</f>
        <v>4/ 140</v>
      </c>
      <c r="C187" s="94" t="s">
        <v>246</v>
      </c>
      <c r="D187" s="201">
        <v>48.8</v>
      </c>
      <c r="E187" s="42">
        <f t="shared" si="14"/>
        <v>27.364906406829739</v>
      </c>
      <c r="F187" s="713">
        <v>5.05</v>
      </c>
      <c r="G187" s="43">
        <f t="shared" si="13"/>
        <v>138.19277735449018</v>
      </c>
    </row>
    <row r="188" spans="1:7" ht="15" x14ac:dyDescent="0.25">
      <c r="A188" s="35">
        <f t="shared" si="15"/>
        <v>141</v>
      </c>
      <c r="B188" s="70" t="str">
        <f>'[1]Под 4 и 5'!A10</f>
        <v>4/ 141</v>
      </c>
      <c r="C188" s="90" t="s">
        <v>247</v>
      </c>
      <c r="D188" s="201">
        <v>50.9</v>
      </c>
      <c r="E188" s="42">
        <f t="shared" si="14"/>
        <v>28.542494592369543</v>
      </c>
      <c r="F188" s="713">
        <v>5.05</v>
      </c>
      <c r="G188" s="43">
        <f t="shared" si="13"/>
        <v>144.13959769146618</v>
      </c>
    </row>
    <row r="189" spans="1:7" ht="15" x14ac:dyDescent="0.25">
      <c r="A189" s="35">
        <f t="shared" si="15"/>
        <v>142</v>
      </c>
      <c r="B189" s="70" t="str">
        <f>'[1]Под 4 и 5'!A11</f>
        <v>4/ 142-эт.3</v>
      </c>
      <c r="C189" s="86" t="s">
        <v>219</v>
      </c>
      <c r="D189" s="201">
        <v>57.9</v>
      </c>
      <c r="E189" s="42">
        <f t="shared" si="14"/>
        <v>32.46778854416889</v>
      </c>
      <c r="F189" s="713">
        <v>5.05</v>
      </c>
      <c r="G189" s="43">
        <f t="shared" si="13"/>
        <v>163.96233214805289</v>
      </c>
    </row>
    <row r="190" spans="1:7" ht="15" x14ac:dyDescent="0.25">
      <c r="A190" s="35">
        <f t="shared" si="15"/>
        <v>143</v>
      </c>
      <c r="B190" s="70" t="str">
        <f>'[1]Под 4 и 5'!A12</f>
        <v>4/ 143</v>
      </c>
      <c r="C190" s="86" t="s">
        <v>248</v>
      </c>
      <c r="D190" s="201">
        <v>106.2</v>
      </c>
      <c r="E190" s="42">
        <f t="shared" si="14"/>
        <v>59.552316811584404</v>
      </c>
      <c r="F190" s="713">
        <v>5.05</v>
      </c>
      <c r="G190" s="43">
        <f t="shared" si="13"/>
        <v>300.73919989850123</v>
      </c>
    </row>
    <row r="191" spans="1:7" ht="15" x14ac:dyDescent="0.25">
      <c r="A191" s="35">
        <f t="shared" si="15"/>
        <v>144</v>
      </c>
      <c r="B191" s="70" t="str">
        <f>'[1]Под 4 и 5'!A13</f>
        <v>4/ 144</v>
      </c>
      <c r="C191" s="90" t="s">
        <v>249</v>
      </c>
      <c r="D191" s="201">
        <v>73.599999999999994</v>
      </c>
      <c r="E191" s="42">
        <f t="shared" si="14"/>
        <v>41.271662121776004</v>
      </c>
      <c r="F191" s="713">
        <v>5.05</v>
      </c>
      <c r="G191" s="43">
        <f t="shared" si="13"/>
        <v>208.4218937149688</v>
      </c>
    </row>
    <row r="192" spans="1:7" ht="15" x14ac:dyDescent="0.25">
      <c r="A192" s="35">
        <f t="shared" si="15"/>
        <v>145</v>
      </c>
      <c r="B192" s="70" t="str">
        <f>'[1]Под 4 и 5'!A14</f>
        <v>4/ 145</v>
      </c>
      <c r="C192" s="86" t="s">
        <v>250</v>
      </c>
      <c r="D192" s="201">
        <v>73.900000000000006</v>
      </c>
      <c r="E192" s="42">
        <f t="shared" ref="E192:E223" si="16">D192/$A$5*$E$4</f>
        <v>41.439889005424547</v>
      </c>
      <c r="F192" s="713">
        <v>5.05</v>
      </c>
      <c r="G192" s="43">
        <f t="shared" si="13"/>
        <v>209.27143947739395</v>
      </c>
    </row>
    <row r="193" spans="1:7" ht="15" x14ac:dyDescent="0.25">
      <c r="A193" s="35">
        <f t="shared" si="15"/>
        <v>146</v>
      </c>
      <c r="B193" s="70" t="str">
        <f>'[1]Под 4 и 5'!A15</f>
        <v>4/ 146</v>
      </c>
      <c r="C193" s="86" t="s">
        <v>251</v>
      </c>
      <c r="D193" s="201">
        <v>105.6</v>
      </c>
      <c r="E193" s="42">
        <f t="shared" si="16"/>
        <v>59.215863044287303</v>
      </c>
      <c r="F193" s="713">
        <v>5.05</v>
      </c>
      <c r="G193" s="43">
        <f t="shared" si="13"/>
        <v>299.04010837365087</v>
      </c>
    </row>
    <row r="194" spans="1:7" ht="15" x14ac:dyDescent="0.25">
      <c r="A194" s="35">
        <f t="shared" si="15"/>
        <v>147</v>
      </c>
      <c r="B194" s="70" t="str">
        <f>'[1]Под 4 и 5'!A16</f>
        <v>4/ 147</v>
      </c>
      <c r="C194" s="90" t="s">
        <v>252</v>
      </c>
      <c r="D194" s="201">
        <v>104.5</v>
      </c>
      <c r="E194" s="42">
        <f t="shared" si="16"/>
        <v>58.599031137575984</v>
      </c>
      <c r="F194" s="713">
        <v>5.05</v>
      </c>
      <c r="G194" s="43">
        <f t="shared" si="13"/>
        <v>295.92510724475869</v>
      </c>
    </row>
    <row r="195" spans="1:7" ht="15" x14ac:dyDescent="0.25">
      <c r="A195" s="35">
        <f t="shared" si="15"/>
        <v>148</v>
      </c>
      <c r="B195" s="70" t="str">
        <f>'[1]Под 4 и 5'!A17</f>
        <v>4/ 148</v>
      </c>
      <c r="C195" s="79" t="s">
        <v>253</v>
      </c>
      <c r="D195" s="201">
        <v>73.8</v>
      </c>
      <c r="E195" s="42">
        <f t="shared" si="16"/>
        <v>41.383813377541699</v>
      </c>
      <c r="F195" s="713">
        <v>5.05</v>
      </c>
      <c r="G195" s="43">
        <f t="shared" si="13"/>
        <v>208.98825755658558</v>
      </c>
    </row>
    <row r="196" spans="1:7" ht="15" x14ac:dyDescent="0.25">
      <c r="A196" s="35">
        <f t="shared" si="15"/>
        <v>149</v>
      </c>
      <c r="B196" s="70" t="str">
        <f>'[1]Под 4 и 5'!A18</f>
        <v>4/ 149</v>
      </c>
      <c r="C196" s="94" t="s">
        <v>254</v>
      </c>
      <c r="D196" s="201">
        <v>74.900000000000006</v>
      </c>
      <c r="E196" s="42">
        <f t="shared" si="16"/>
        <v>42.000645284253025</v>
      </c>
      <c r="F196" s="713">
        <v>5.05</v>
      </c>
      <c r="G196" s="43">
        <f t="shared" si="13"/>
        <v>212.10325868547778</v>
      </c>
    </row>
    <row r="197" spans="1:7" ht="15" x14ac:dyDescent="0.25">
      <c r="A197" s="35">
        <f t="shared" si="15"/>
        <v>150</v>
      </c>
      <c r="B197" s="70" t="str">
        <f>'[1]Под 4 и 5'!A19</f>
        <v>4/ 150</v>
      </c>
      <c r="C197" s="79" t="s">
        <v>255</v>
      </c>
      <c r="D197" s="201">
        <v>105.5</v>
      </c>
      <c r="E197" s="42">
        <f t="shared" si="16"/>
        <v>59.159787416404463</v>
      </c>
      <c r="F197" s="713">
        <v>5.05</v>
      </c>
      <c r="G197" s="43">
        <f t="shared" si="13"/>
        <v>298.75692645284255</v>
      </c>
    </row>
    <row r="198" spans="1:7" ht="15" x14ac:dyDescent="0.25">
      <c r="A198" s="35">
        <f t="shared" si="15"/>
        <v>151</v>
      </c>
      <c r="B198" s="70" t="str">
        <f>'[1]Под 4 и 5'!A20</f>
        <v>4/ 151</v>
      </c>
      <c r="C198" s="94" t="s">
        <v>256</v>
      </c>
      <c r="D198" s="201">
        <v>106.3</v>
      </c>
      <c r="E198" s="42">
        <f t="shared" si="16"/>
        <v>59.608392439467245</v>
      </c>
      <c r="F198" s="713">
        <v>5.05</v>
      </c>
      <c r="G198" s="43">
        <f t="shared" si="13"/>
        <v>301.0223818193096</v>
      </c>
    </row>
    <row r="199" spans="1:7" ht="15" x14ac:dyDescent="0.25">
      <c r="A199" s="35">
        <f t="shared" si="15"/>
        <v>152</v>
      </c>
      <c r="B199" s="70" t="str">
        <f>'[1]Под 4 и 5'!A21</f>
        <v>4/ 152</v>
      </c>
      <c r="C199" s="94" t="s">
        <v>257</v>
      </c>
      <c r="D199" s="201">
        <v>74.900000000000006</v>
      </c>
      <c r="E199" s="42">
        <f t="shared" si="16"/>
        <v>42.000645284253025</v>
      </c>
      <c r="F199" s="713">
        <v>5.05</v>
      </c>
      <c r="G199" s="43">
        <f t="shared" si="13"/>
        <v>212.10325868547778</v>
      </c>
    </row>
    <row r="200" spans="1:7" ht="15" x14ac:dyDescent="0.25">
      <c r="A200" s="35">
        <f t="shared" si="15"/>
        <v>153</v>
      </c>
      <c r="B200" s="70" t="str">
        <f>'[1]Под 4 и 5'!A22</f>
        <v>4/ 153</v>
      </c>
      <c r="C200" s="90" t="s">
        <v>258</v>
      </c>
      <c r="D200" s="201">
        <v>78.599999999999994</v>
      </c>
      <c r="E200" s="42">
        <f t="shared" si="16"/>
        <v>44.075443515918394</v>
      </c>
      <c r="F200" s="713">
        <v>5.05</v>
      </c>
      <c r="G200" s="43">
        <f t="shared" si="13"/>
        <v>222.58098975538789</v>
      </c>
    </row>
    <row r="201" spans="1:7" ht="15" x14ac:dyDescent="0.25">
      <c r="A201" s="35">
        <f t="shared" si="15"/>
        <v>154</v>
      </c>
      <c r="B201" s="70" t="str">
        <f>'[1]Под 4 и 5'!A23</f>
        <v>4/ 154</v>
      </c>
      <c r="C201" s="86" t="s">
        <v>259</v>
      </c>
      <c r="D201" s="201">
        <v>105</v>
      </c>
      <c r="E201" s="42">
        <f t="shared" si="16"/>
        <v>58.879409276990224</v>
      </c>
      <c r="F201" s="713">
        <v>5.05</v>
      </c>
      <c r="G201" s="43">
        <f t="shared" si="13"/>
        <v>297.34101684880062</v>
      </c>
    </row>
    <row r="202" spans="1:7" ht="15" x14ac:dyDescent="0.25">
      <c r="A202" s="35">
        <f t="shared" si="15"/>
        <v>155</v>
      </c>
      <c r="B202" s="70" t="str">
        <f>'[1]Под 4 и 5'!A24</f>
        <v>4/ 155</v>
      </c>
      <c r="C202" s="86" t="s">
        <v>260</v>
      </c>
      <c r="D202" s="201">
        <f>106.3</f>
        <v>106.3</v>
      </c>
      <c r="E202" s="42">
        <f t="shared" si="16"/>
        <v>59.608392439467245</v>
      </c>
      <c r="F202" s="713">
        <v>5.05</v>
      </c>
      <c r="G202" s="43">
        <f t="shared" si="13"/>
        <v>301.0223818193096</v>
      </c>
    </row>
    <row r="203" spans="1:7" ht="15" x14ac:dyDescent="0.25">
      <c r="A203" s="35">
        <f t="shared" si="15"/>
        <v>156</v>
      </c>
      <c r="B203" s="70" t="str">
        <f>'[1]Под 4 и 5'!A25</f>
        <v>4/ 156</v>
      </c>
      <c r="C203" s="90" t="s">
        <v>261</v>
      </c>
      <c r="D203" s="201">
        <v>73.599999999999994</v>
      </c>
      <c r="E203" s="42">
        <f t="shared" si="16"/>
        <v>41.271662121776004</v>
      </c>
      <c r="F203" s="713">
        <v>5.05</v>
      </c>
      <c r="G203" s="43">
        <f t="shared" si="13"/>
        <v>208.4218937149688</v>
      </c>
    </row>
    <row r="204" spans="1:7" ht="15" x14ac:dyDescent="0.25">
      <c r="A204" s="35">
        <f t="shared" si="15"/>
        <v>157</v>
      </c>
      <c r="B204" s="70" t="str">
        <f>'[1]Под 4 и 5'!A26</f>
        <v>4/ 157</v>
      </c>
      <c r="C204" s="90" t="s">
        <v>262</v>
      </c>
      <c r="D204" s="201">
        <v>68.3</v>
      </c>
      <c r="E204" s="42">
        <f t="shared" si="16"/>
        <v>38.29965384398507</v>
      </c>
      <c r="F204" s="713">
        <v>5.05</v>
      </c>
      <c r="G204" s="43">
        <f t="shared" si="13"/>
        <v>193.41325191212459</v>
      </c>
    </row>
    <row r="205" spans="1:7" ht="15" x14ac:dyDescent="0.25">
      <c r="A205" s="35">
        <f t="shared" si="15"/>
        <v>158</v>
      </c>
      <c r="B205" s="70" t="str">
        <f>'[1]Под 4 и 5'!A27</f>
        <v>4/ 158</v>
      </c>
      <c r="C205" s="79" t="s">
        <v>167</v>
      </c>
      <c r="D205" s="201">
        <v>110.2</v>
      </c>
      <c r="E205" s="42">
        <f t="shared" si="16"/>
        <v>61.79534192689831</v>
      </c>
      <c r="F205" s="713">
        <v>5.05</v>
      </c>
      <c r="G205" s="43">
        <f t="shared" si="13"/>
        <v>312.06647673083643</v>
      </c>
    </row>
    <row r="206" spans="1:7" ht="15" x14ac:dyDescent="0.25">
      <c r="A206" s="35">
        <f t="shared" si="15"/>
        <v>159</v>
      </c>
      <c r="B206" s="70" t="str">
        <f>'[1]Под 4 и 5'!A28</f>
        <v>4/ 159</v>
      </c>
      <c r="C206" s="94" t="s">
        <v>263</v>
      </c>
      <c r="D206" s="201">
        <v>106.1</v>
      </c>
      <c r="E206" s="42">
        <f t="shared" si="16"/>
        <v>59.496241183701542</v>
      </c>
      <c r="F206" s="713">
        <v>5.05</v>
      </c>
      <c r="G206" s="43">
        <f t="shared" si="13"/>
        <v>300.4560179776928</v>
      </c>
    </row>
    <row r="207" spans="1:7" ht="15" x14ac:dyDescent="0.25">
      <c r="A207" s="35">
        <f t="shared" si="15"/>
        <v>160</v>
      </c>
      <c r="B207" s="70" t="str">
        <f>'[1]Под 4 и 5'!A29</f>
        <v>4/ 160</v>
      </c>
      <c r="C207" s="94" t="s">
        <v>264</v>
      </c>
      <c r="D207" s="201">
        <v>76.5</v>
      </c>
      <c r="E207" s="42">
        <f t="shared" si="16"/>
        <v>42.89785533037859</v>
      </c>
      <c r="F207" s="713">
        <v>5.05</v>
      </c>
      <c r="G207" s="43">
        <f t="shared" si="13"/>
        <v>216.63416941841189</v>
      </c>
    </row>
    <row r="208" spans="1:7" ht="15" x14ac:dyDescent="0.25">
      <c r="A208" s="35">
        <f t="shared" si="15"/>
        <v>161</v>
      </c>
      <c r="B208" s="70" t="str">
        <f>'[1]Под 4 и 5'!A30</f>
        <v>4/ 161</v>
      </c>
      <c r="C208" s="90" t="s">
        <v>265</v>
      </c>
      <c r="D208" s="201">
        <v>76</v>
      </c>
      <c r="E208" s="42">
        <f t="shared" si="16"/>
        <v>42.617477190964351</v>
      </c>
      <c r="F208" s="713">
        <v>5.05</v>
      </c>
      <c r="G208" s="43">
        <f t="shared" si="13"/>
        <v>215.21825981436996</v>
      </c>
    </row>
    <row r="209" spans="1:7" ht="15" x14ac:dyDescent="0.25">
      <c r="A209" s="35">
        <f t="shared" si="15"/>
        <v>162</v>
      </c>
      <c r="B209" s="70" t="str">
        <f>'[1]Под 4 и 5'!A31</f>
        <v>4/ 162</v>
      </c>
      <c r="C209" s="85" t="s">
        <v>266</v>
      </c>
      <c r="D209" s="201">
        <v>105.5</v>
      </c>
      <c r="E209" s="42">
        <f t="shared" si="16"/>
        <v>59.159787416404463</v>
      </c>
      <c r="F209" s="713">
        <v>5.05</v>
      </c>
      <c r="G209" s="43">
        <f t="shared" si="13"/>
        <v>298.75692645284255</v>
      </c>
    </row>
    <row r="210" spans="1:7" ht="15" x14ac:dyDescent="0.25">
      <c r="A210" s="35">
        <f t="shared" si="15"/>
        <v>163</v>
      </c>
      <c r="B210" s="70" t="str">
        <f>'[1]Под 4 и 5'!A32</f>
        <v>5/ 163</v>
      </c>
      <c r="C210" s="85" t="s">
        <v>267</v>
      </c>
      <c r="D210" s="205">
        <v>106.9</v>
      </c>
      <c r="E210" s="42">
        <f t="shared" si="16"/>
        <v>59.944846206764332</v>
      </c>
      <c r="F210" s="713">
        <v>5.05</v>
      </c>
      <c r="G210" s="43">
        <f t="shared" si="13"/>
        <v>302.72147334415985</v>
      </c>
    </row>
    <row r="211" spans="1:7" ht="15" x14ac:dyDescent="0.25">
      <c r="A211" s="35">
        <f t="shared" si="15"/>
        <v>164</v>
      </c>
      <c r="B211" s="70" t="str">
        <f>'[1]Под 4 и 5'!A33</f>
        <v>5/ 164</v>
      </c>
      <c r="C211" s="146" t="s">
        <v>267</v>
      </c>
      <c r="D211" s="201">
        <v>76.2</v>
      </c>
      <c r="E211" s="42">
        <f t="shared" si="16"/>
        <v>42.729628446730054</v>
      </c>
      <c r="F211" s="713">
        <v>5.05</v>
      </c>
      <c r="G211" s="43">
        <f t="shared" si="13"/>
        <v>215.78462365598676</v>
      </c>
    </row>
    <row r="212" spans="1:7" ht="15" x14ac:dyDescent="0.25">
      <c r="A212" s="35">
        <f t="shared" si="15"/>
        <v>165</v>
      </c>
      <c r="B212" s="70" t="str">
        <f>'[1]Под 4 и 5'!A34</f>
        <v>5/ 165</v>
      </c>
      <c r="C212" s="94" t="s">
        <v>958</v>
      </c>
      <c r="D212" s="201">
        <v>73.400000000000006</v>
      </c>
      <c r="E212" s="42">
        <f t="shared" si="16"/>
        <v>41.159510866010308</v>
      </c>
      <c r="F212" s="713">
        <v>5.05</v>
      </c>
      <c r="G212" s="43">
        <f t="shared" si="13"/>
        <v>207.85552987335205</v>
      </c>
    </row>
    <row r="213" spans="1:7" ht="15" x14ac:dyDescent="0.25">
      <c r="A213" s="35">
        <f t="shared" si="15"/>
        <v>166</v>
      </c>
      <c r="B213" s="70" t="str">
        <f>'[1]Под 4 и 5'!A35</f>
        <v>5/ 166</v>
      </c>
      <c r="C213" s="147" t="s">
        <v>268</v>
      </c>
      <c r="D213" s="201">
        <v>109.2</v>
      </c>
      <c r="E213" s="42">
        <f t="shared" si="16"/>
        <v>61.234585648069832</v>
      </c>
      <c r="F213" s="713">
        <v>5.05</v>
      </c>
      <c r="G213" s="43">
        <f t="shared" ref="G213:G237" si="17">E213*F213</f>
        <v>309.23465752275263</v>
      </c>
    </row>
    <row r="214" spans="1:7" ht="15" x14ac:dyDescent="0.25">
      <c r="A214" s="35">
        <f t="shared" si="15"/>
        <v>167</v>
      </c>
      <c r="B214" s="70" t="str">
        <f>'[1]Под 4 и 5'!A36</f>
        <v>5/ 167</v>
      </c>
      <c r="C214" s="86" t="s">
        <v>269</v>
      </c>
      <c r="D214" s="201">
        <v>107.2</v>
      </c>
      <c r="E214" s="42">
        <f t="shared" si="16"/>
        <v>60.113073090412875</v>
      </c>
      <c r="F214" s="713">
        <v>5.05</v>
      </c>
      <c r="G214" s="43">
        <f t="shared" si="17"/>
        <v>303.57101910658503</v>
      </c>
    </row>
    <row r="215" spans="1:7" ht="15" x14ac:dyDescent="0.25">
      <c r="A215" s="35">
        <f t="shared" si="15"/>
        <v>168</v>
      </c>
      <c r="B215" s="70" t="str">
        <f>'[1]Под 4 и 5'!A37</f>
        <v>5/ 168</v>
      </c>
      <c r="C215" s="86" t="s">
        <v>953</v>
      </c>
      <c r="D215" s="201">
        <v>76.599999999999994</v>
      </c>
      <c r="E215" s="42">
        <f t="shared" si="16"/>
        <v>42.953930958261431</v>
      </c>
      <c r="F215" s="713">
        <v>5.05</v>
      </c>
      <c r="G215" s="43">
        <f t="shared" si="17"/>
        <v>216.9173513392202</v>
      </c>
    </row>
    <row r="216" spans="1:7" ht="15" x14ac:dyDescent="0.25">
      <c r="A216" s="35">
        <f t="shared" si="15"/>
        <v>169</v>
      </c>
      <c r="B216" s="70" t="str">
        <f>'[1]Под 4 и 5'!A38</f>
        <v>5/ 169</v>
      </c>
      <c r="C216" s="90" t="s">
        <v>270</v>
      </c>
      <c r="D216" s="201">
        <v>74.3</v>
      </c>
      <c r="E216" s="42">
        <f t="shared" si="16"/>
        <v>41.664191516955938</v>
      </c>
      <c r="F216" s="713">
        <v>5.05</v>
      </c>
      <c r="G216" s="43">
        <f t="shared" si="17"/>
        <v>210.40416716062748</v>
      </c>
    </row>
    <row r="217" spans="1:7" ht="15" x14ac:dyDescent="0.25">
      <c r="A217" s="35">
        <f t="shared" si="15"/>
        <v>170</v>
      </c>
      <c r="B217" s="70" t="str">
        <f>'[1]Под 4 и 5'!A39</f>
        <v>5/ 170</v>
      </c>
      <c r="C217" s="35" t="s">
        <v>271</v>
      </c>
      <c r="D217" s="201">
        <v>107.6</v>
      </c>
      <c r="E217" s="42">
        <f t="shared" si="16"/>
        <v>60.33737560194426</v>
      </c>
      <c r="F217" s="713">
        <v>5.05</v>
      </c>
      <c r="G217" s="43">
        <f t="shared" si="17"/>
        <v>304.70374678981852</v>
      </c>
    </row>
    <row r="218" spans="1:7" ht="15" x14ac:dyDescent="0.25">
      <c r="A218" s="35">
        <f t="shared" si="15"/>
        <v>171</v>
      </c>
      <c r="B218" s="70" t="str">
        <f>'[1]Под 4 и 5'!A40</f>
        <v>5/ 171</v>
      </c>
      <c r="C218" s="86" t="s">
        <v>272</v>
      </c>
      <c r="D218" s="201">
        <v>107</v>
      </c>
      <c r="E218" s="42">
        <f t="shared" si="16"/>
        <v>60.00092183464718</v>
      </c>
      <c r="F218" s="713">
        <v>5.05</v>
      </c>
      <c r="G218" s="43">
        <f t="shared" si="17"/>
        <v>303.00465526496822</v>
      </c>
    </row>
    <row r="219" spans="1:7" ht="15" x14ac:dyDescent="0.25">
      <c r="A219" s="35">
        <f t="shared" si="15"/>
        <v>172</v>
      </c>
      <c r="B219" s="70" t="str">
        <f>'[1]Под 4 и 5'!A41</f>
        <v>5/ 172</v>
      </c>
      <c r="C219" s="90" t="s">
        <v>273</v>
      </c>
      <c r="D219" s="201">
        <v>76.8</v>
      </c>
      <c r="E219" s="42">
        <f t="shared" si="16"/>
        <v>43.066082214027134</v>
      </c>
      <c r="F219" s="713">
        <v>5.05</v>
      </c>
      <c r="G219" s="43">
        <f t="shared" si="17"/>
        <v>217.48371518083701</v>
      </c>
    </row>
    <row r="220" spans="1:7" ht="15" x14ac:dyDescent="0.25">
      <c r="A220" s="35">
        <f t="shared" si="15"/>
        <v>173</v>
      </c>
      <c r="B220" s="70" t="str">
        <f>'[1]Под 4 и 5'!A42</f>
        <v>5/ 173</v>
      </c>
      <c r="C220" s="79" t="s">
        <v>274</v>
      </c>
      <c r="D220" s="201">
        <v>74.599999999999994</v>
      </c>
      <c r="E220" s="42">
        <f t="shared" si="16"/>
        <v>41.832418400604482</v>
      </c>
      <c r="F220" s="713">
        <v>5.05</v>
      </c>
      <c r="G220" s="43">
        <f t="shared" si="17"/>
        <v>211.25371292305263</v>
      </c>
    </row>
    <row r="221" spans="1:7" ht="15" x14ac:dyDescent="0.25">
      <c r="A221" s="35">
        <f t="shared" si="15"/>
        <v>174</v>
      </c>
      <c r="B221" s="70" t="str">
        <f>'[1]Под 4 и 5'!A43</f>
        <v>5/ 174</v>
      </c>
      <c r="C221" s="94" t="s">
        <v>275</v>
      </c>
      <c r="D221" s="201">
        <v>107.4</v>
      </c>
      <c r="E221" s="42">
        <f t="shared" si="16"/>
        <v>60.225224346178571</v>
      </c>
      <c r="F221" s="713">
        <v>5.05</v>
      </c>
      <c r="G221" s="43">
        <f t="shared" si="17"/>
        <v>304.13738294820178</v>
      </c>
    </row>
    <row r="222" spans="1:7" ht="15" x14ac:dyDescent="0.25">
      <c r="A222" s="35">
        <f t="shared" si="15"/>
        <v>175</v>
      </c>
      <c r="B222" s="70" t="str">
        <f>'[1]Под 4 и 5'!A44</f>
        <v>5/ 175</v>
      </c>
      <c r="C222" s="35" t="s">
        <v>276</v>
      </c>
      <c r="D222" s="201">
        <v>107.4</v>
      </c>
      <c r="E222" s="42">
        <f t="shared" si="16"/>
        <v>60.225224346178571</v>
      </c>
      <c r="F222" s="713">
        <v>5.05</v>
      </c>
      <c r="G222" s="43">
        <f t="shared" si="17"/>
        <v>304.13738294820178</v>
      </c>
    </row>
    <row r="223" spans="1:7" ht="15" x14ac:dyDescent="0.25">
      <c r="A223" s="35">
        <f t="shared" si="15"/>
        <v>176</v>
      </c>
      <c r="B223" s="70" t="str">
        <f>'[1]Под 4 и 5'!A45</f>
        <v>5/ 176</v>
      </c>
      <c r="C223" s="94" t="s">
        <v>277</v>
      </c>
      <c r="D223" s="201">
        <v>76.5</v>
      </c>
      <c r="E223" s="42">
        <f t="shared" si="16"/>
        <v>42.89785533037859</v>
      </c>
      <c r="F223" s="713">
        <v>5.05</v>
      </c>
      <c r="G223" s="43">
        <f t="shared" si="17"/>
        <v>216.63416941841189</v>
      </c>
    </row>
    <row r="224" spans="1:7" ht="15" x14ac:dyDescent="0.25">
      <c r="A224" s="35">
        <f t="shared" si="15"/>
        <v>177</v>
      </c>
      <c r="B224" s="70" t="str">
        <f>'[1]Под 4 и 5'!A46</f>
        <v>5/ 177</v>
      </c>
      <c r="C224" s="94" t="s">
        <v>278</v>
      </c>
      <c r="D224" s="201">
        <v>74.3</v>
      </c>
      <c r="E224" s="42">
        <f t="shared" ref="E224:E237" si="18">D224/$A$5*$E$4</f>
        <v>41.664191516955938</v>
      </c>
      <c r="F224" s="713">
        <v>5.05</v>
      </c>
      <c r="G224" s="43">
        <f t="shared" si="17"/>
        <v>210.40416716062748</v>
      </c>
    </row>
    <row r="225" spans="1:7" ht="15" x14ac:dyDescent="0.25">
      <c r="A225" s="35">
        <f t="shared" si="15"/>
        <v>178</v>
      </c>
      <c r="B225" s="70" t="str">
        <f>'[1]Под 4 и 5'!A47</f>
        <v>5/ 178</v>
      </c>
      <c r="C225" s="90" t="s">
        <v>978</v>
      </c>
      <c r="D225" s="201">
        <f>110.2-2.7</f>
        <v>107.5</v>
      </c>
      <c r="E225" s="42">
        <f t="shared" si="18"/>
        <v>60.281299974061412</v>
      </c>
      <c r="F225" s="713">
        <v>5.05</v>
      </c>
      <c r="G225" s="43">
        <f t="shared" si="17"/>
        <v>304.42056486901009</v>
      </c>
    </row>
    <row r="226" spans="1:7" ht="15" x14ac:dyDescent="0.25">
      <c r="A226" s="35">
        <f t="shared" si="15"/>
        <v>179</v>
      </c>
      <c r="B226" s="70" t="str">
        <f>'[1]Под 4 и 5'!A48</f>
        <v>5/ 179</v>
      </c>
      <c r="C226" s="86" t="s">
        <v>279</v>
      </c>
      <c r="D226" s="201">
        <v>107.1</v>
      </c>
      <c r="E226" s="42">
        <f t="shared" si="18"/>
        <v>60.05699746253002</v>
      </c>
      <c r="F226" s="713">
        <v>5.05</v>
      </c>
      <c r="G226" s="43">
        <f t="shared" si="17"/>
        <v>303.2878371857766</v>
      </c>
    </row>
    <row r="227" spans="1:7" ht="15" x14ac:dyDescent="0.25">
      <c r="A227" s="35">
        <f t="shared" si="15"/>
        <v>180</v>
      </c>
      <c r="B227" s="70" t="str">
        <f>'[1]Под 4 и 5'!A49</f>
        <v>5/ 180</v>
      </c>
      <c r="C227" s="86" t="s">
        <v>280</v>
      </c>
      <c r="D227" s="201">
        <v>76.5</v>
      </c>
      <c r="E227" s="42">
        <f t="shared" si="18"/>
        <v>42.89785533037859</v>
      </c>
      <c r="F227" s="713">
        <v>5.05</v>
      </c>
      <c r="G227" s="43">
        <f t="shared" si="17"/>
        <v>216.63416941841189</v>
      </c>
    </row>
    <row r="228" spans="1:7" ht="15" x14ac:dyDescent="0.25">
      <c r="A228" s="35">
        <f t="shared" si="15"/>
        <v>181</v>
      </c>
      <c r="B228" s="70" t="str">
        <f>'[1]Под 4 и 5'!A50</f>
        <v>5/ 181</v>
      </c>
      <c r="C228" s="86" t="s">
        <v>281</v>
      </c>
      <c r="D228" s="201">
        <f>74.3</f>
        <v>74.3</v>
      </c>
      <c r="E228" s="42">
        <f t="shared" si="18"/>
        <v>41.664191516955938</v>
      </c>
      <c r="F228" s="713">
        <v>5.05</v>
      </c>
      <c r="G228" s="43">
        <f t="shared" si="17"/>
        <v>210.40416716062748</v>
      </c>
    </row>
    <row r="229" spans="1:7" ht="15" x14ac:dyDescent="0.25">
      <c r="A229" s="35">
        <f t="shared" si="15"/>
        <v>182</v>
      </c>
      <c r="B229" s="70" t="str">
        <f>'[1]Под 4 и 5'!A51</f>
        <v>5/ 182</v>
      </c>
      <c r="C229" s="90" t="s">
        <v>282</v>
      </c>
      <c r="D229" s="201">
        <v>107.5</v>
      </c>
      <c r="E229" s="42">
        <f t="shared" si="18"/>
        <v>60.281299974061412</v>
      </c>
      <c r="F229" s="713">
        <v>5.05</v>
      </c>
      <c r="G229" s="43">
        <f t="shared" si="17"/>
        <v>304.42056486901009</v>
      </c>
    </row>
    <row r="230" spans="1:7" ht="15" x14ac:dyDescent="0.25">
      <c r="A230" s="35">
        <f t="shared" si="15"/>
        <v>183</v>
      </c>
      <c r="B230" s="70" t="str">
        <f>'[1]Под 4 и 5'!A52</f>
        <v>5/ 183</v>
      </c>
      <c r="C230" s="79" t="s">
        <v>283</v>
      </c>
      <c r="D230" s="201">
        <v>107.2</v>
      </c>
      <c r="E230" s="42">
        <f t="shared" si="18"/>
        <v>60.113073090412875</v>
      </c>
      <c r="F230" s="713">
        <v>5.05</v>
      </c>
      <c r="G230" s="43">
        <f t="shared" si="17"/>
        <v>303.57101910658503</v>
      </c>
    </row>
    <row r="231" spans="1:7" ht="15" x14ac:dyDescent="0.25">
      <c r="A231" s="35">
        <f t="shared" si="15"/>
        <v>184</v>
      </c>
      <c r="B231" s="70" t="str">
        <f>'[1]Под 4 и 5'!A53</f>
        <v>5/ 184</v>
      </c>
      <c r="C231" s="94" t="s">
        <v>284</v>
      </c>
      <c r="D231" s="201">
        <v>76.7</v>
      </c>
      <c r="E231" s="42">
        <f t="shared" si="18"/>
        <v>43.010006586144286</v>
      </c>
      <c r="F231" s="713">
        <v>5.05</v>
      </c>
      <c r="G231" s="43">
        <f t="shared" si="17"/>
        <v>217.20053326002864</v>
      </c>
    </row>
    <row r="232" spans="1:7" ht="15" x14ac:dyDescent="0.25">
      <c r="A232" s="35">
        <f t="shared" si="15"/>
        <v>185</v>
      </c>
      <c r="B232" s="70" t="str">
        <f>'[1]Под 4 и 5'!A54</f>
        <v>5/ 185</v>
      </c>
      <c r="C232" s="97" t="s">
        <v>285</v>
      </c>
      <c r="D232" s="201">
        <v>74.400000000000006</v>
      </c>
      <c r="E232" s="42">
        <f t="shared" si="18"/>
        <v>41.720267144838786</v>
      </c>
      <c r="F232" s="713">
        <v>5.05</v>
      </c>
      <c r="G232" s="43">
        <f t="shared" si="17"/>
        <v>210.68734908143585</v>
      </c>
    </row>
    <row r="233" spans="1:7" ht="15" x14ac:dyDescent="0.25">
      <c r="A233" s="35">
        <f t="shared" si="15"/>
        <v>186</v>
      </c>
      <c r="B233" s="70" t="s">
        <v>286</v>
      </c>
      <c r="C233" s="98" t="s">
        <v>287</v>
      </c>
      <c r="D233" s="201">
        <v>107.6</v>
      </c>
      <c r="E233" s="42">
        <f t="shared" si="18"/>
        <v>60.33737560194426</v>
      </c>
      <c r="F233" s="713">
        <v>5.05</v>
      </c>
      <c r="G233" s="43">
        <f t="shared" si="17"/>
        <v>304.70374678981852</v>
      </c>
    </row>
    <row r="234" spans="1:7" ht="15" x14ac:dyDescent="0.25">
      <c r="A234" s="35">
        <f t="shared" si="15"/>
        <v>187</v>
      </c>
      <c r="B234" s="70" t="str">
        <f>'[1]Под 4 и 5'!A62</f>
        <v>5/ 187</v>
      </c>
      <c r="C234" s="86" t="s">
        <v>288</v>
      </c>
      <c r="D234" s="201">
        <f>115</f>
        <v>115</v>
      </c>
      <c r="E234" s="42">
        <f t="shared" si="18"/>
        <v>64.486972065275012</v>
      </c>
      <c r="F234" s="713">
        <v>5.05</v>
      </c>
      <c r="G234" s="43">
        <f t="shared" si="17"/>
        <v>325.65920892963879</v>
      </c>
    </row>
    <row r="235" spans="1:7" ht="15" x14ac:dyDescent="0.25">
      <c r="A235" s="35">
        <f t="shared" si="15"/>
        <v>188</v>
      </c>
      <c r="B235" s="70" t="str">
        <f>'[1]Под 4 и 5'!A63</f>
        <v>5/ 188</v>
      </c>
      <c r="C235" s="79" t="s">
        <v>289</v>
      </c>
      <c r="D235" s="201">
        <v>78.099999999999994</v>
      </c>
      <c r="E235" s="42">
        <f t="shared" si="18"/>
        <v>43.795065376504155</v>
      </c>
      <c r="F235" s="713">
        <v>5.05</v>
      </c>
      <c r="G235" s="43">
        <f t="shared" si="17"/>
        <v>221.16508015134599</v>
      </c>
    </row>
    <row r="236" spans="1:7" ht="15" x14ac:dyDescent="0.25">
      <c r="A236" s="35">
        <f t="shared" si="15"/>
        <v>189</v>
      </c>
      <c r="B236" s="70" t="str">
        <f>'[1]Под 4 и 5'!A64</f>
        <v>5/ 189</v>
      </c>
      <c r="C236" s="90" t="s">
        <v>290</v>
      </c>
      <c r="D236" s="201">
        <v>78.599999999999994</v>
      </c>
      <c r="E236" s="42">
        <f t="shared" si="18"/>
        <v>44.075443515918394</v>
      </c>
      <c r="F236" s="713">
        <v>5.05</v>
      </c>
      <c r="G236" s="43">
        <f t="shared" si="17"/>
        <v>222.58098975538789</v>
      </c>
    </row>
    <row r="237" spans="1:7" ht="15" x14ac:dyDescent="0.25">
      <c r="A237" s="35">
        <f t="shared" si="15"/>
        <v>190</v>
      </c>
      <c r="B237" s="70" t="str">
        <f>'[1]Под 4 и 5'!A65</f>
        <v>5/ 190</v>
      </c>
      <c r="C237" s="90" t="s">
        <v>291</v>
      </c>
      <c r="D237" s="201">
        <f>112.6</f>
        <v>112.6</v>
      </c>
      <c r="E237" s="42">
        <f t="shared" si="18"/>
        <v>63.141156996086657</v>
      </c>
      <c r="F237" s="713">
        <v>5.05</v>
      </c>
      <c r="G237" s="43">
        <f t="shared" si="17"/>
        <v>318.86284283023758</v>
      </c>
    </row>
    <row r="238" spans="1:7" x14ac:dyDescent="0.2">
      <c r="A238" s="73"/>
      <c r="B238" s="99"/>
      <c r="C238" s="100"/>
      <c r="D238" s="101">
        <f>SUM(D48:D237)</f>
        <v>15221.5</v>
      </c>
      <c r="E238" s="101">
        <f>SUM(E48:E237)</f>
        <v>8535.5516981876845</v>
      </c>
      <c r="F238" s="102"/>
      <c r="G238" s="320">
        <f>SUM(G48:G237)</f>
        <v>43104.536075847776</v>
      </c>
    </row>
    <row r="239" spans="1:7" x14ac:dyDescent="0.2">
      <c r="C239" t="s">
        <v>1010</v>
      </c>
      <c r="D239" s="37">
        <f>D238+D36</f>
        <v>16565.2</v>
      </c>
      <c r="E239" s="37">
        <f>E238+E36</f>
        <v>9289.0399100495106</v>
      </c>
      <c r="G239" s="321">
        <f>G238+G36</f>
        <v>46909.651545749999</v>
      </c>
    </row>
    <row r="240" spans="1:7" x14ac:dyDescent="0.2">
      <c r="E240" s="103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</sheetData>
  <customSheetViews>
    <customSheetView guid="{59BB3A05-2517-4212-B4B0-766CE27362F6}" fitToPage="1" state="hidden">
      <selection activeCell="B7" sqref="B7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1"/>
      <headerFooter alignWithMargins="0"/>
    </customSheetView>
    <customSheetView guid="{11E80AD0-6AA7-470D-8311-11AF96F196E5}" fitToPage="1" state="hidden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2"/>
      <headerFooter alignWithMargins="0"/>
    </customSheetView>
    <customSheetView guid="{1298D0A2-0CF6-434E-A6CD-B210E2963ADD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3"/>
      <headerFooter alignWithMargins="0"/>
    </customSheetView>
  </customSheetViews>
  <mergeCells count="6">
    <mergeCell ref="A9:D9"/>
    <mergeCell ref="A11:D11"/>
    <mergeCell ref="A1:E1"/>
    <mergeCell ref="A4:B4"/>
    <mergeCell ref="A2:E2"/>
    <mergeCell ref="A3:E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tToHeight="8" orientation="portrait" r:id="rId4"/>
  <headerFooter alignWithMargins="0"/>
  <ignoredErrors>
    <ignoredError sqref="E36 G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7" workbookViewId="0">
      <selection activeCell="I12" sqref="I12"/>
    </sheetView>
  </sheetViews>
  <sheetFormatPr defaultRowHeight="12.75" x14ac:dyDescent="0.2"/>
  <cols>
    <col min="1" max="1" width="6.5703125" customWidth="1"/>
    <col min="2" max="2" width="32.85546875" customWidth="1"/>
    <col min="3" max="3" width="18.85546875" customWidth="1"/>
    <col min="4" max="4" width="15.7109375" style="37" customWidth="1"/>
    <col min="5" max="5" width="17.42578125" customWidth="1"/>
    <col min="6" max="6" width="10.140625" customWidth="1"/>
    <col min="7" max="7" width="13.5703125" customWidth="1"/>
  </cols>
  <sheetData>
    <row r="1" spans="1:7" ht="21" customHeight="1" x14ac:dyDescent="0.2">
      <c r="A1" s="878"/>
      <c r="B1" s="878"/>
      <c r="C1" s="878"/>
      <c r="D1" s="878"/>
      <c r="E1" s="878"/>
    </row>
    <row r="2" spans="1:7" ht="41.25" customHeight="1" x14ac:dyDescent="0.2">
      <c r="A2" s="885" t="s">
        <v>1019</v>
      </c>
      <c r="B2" s="885"/>
      <c r="C2" s="885"/>
      <c r="D2" s="885"/>
      <c r="E2" s="885"/>
    </row>
    <row r="3" spans="1:7" ht="16.5" customHeight="1" x14ac:dyDescent="0.2">
      <c r="A3" s="881" t="s">
        <v>1417</v>
      </c>
      <c r="B3" s="881"/>
      <c r="C3" s="881"/>
      <c r="D3" s="881"/>
      <c r="E3" s="881"/>
    </row>
    <row r="4" spans="1:7" ht="15" x14ac:dyDescent="0.35">
      <c r="A4" s="879" t="s">
        <v>1419</v>
      </c>
      <c r="B4" s="879"/>
      <c r="C4" s="368"/>
      <c r="D4" s="368"/>
      <c r="E4" s="368">
        <v>24861.41</v>
      </c>
    </row>
    <row r="5" spans="1:7" ht="15" x14ac:dyDescent="0.25">
      <c r="A5" s="374">
        <v>44335.5</v>
      </c>
      <c r="B5" s="369" t="s">
        <v>1993</v>
      </c>
      <c r="C5" s="290"/>
      <c r="D5" s="290"/>
      <c r="E5" s="289"/>
      <c r="F5" s="133"/>
    </row>
    <row r="6" spans="1:7" ht="15" x14ac:dyDescent="0.25">
      <c r="A6" s="369" t="s">
        <v>1418</v>
      </c>
      <c r="B6" s="291">
        <f>E4*5.05/A5</f>
        <v>2.8318192080838154</v>
      </c>
      <c r="C6" s="290" t="s">
        <v>1021</v>
      </c>
      <c r="D6" s="290"/>
      <c r="E6" s="289"/>
      <c r="F6" s="133"/>
    </row>
    <row r="7" spans="1:7" ht="26.25" customHeight="1" x14ac:dyDescent="0.25">
      <c r="B7" s="36"/>
      <c r="C7" s="293" t="s">
        <v>1989</v>
      </c>
    </row>
    <row r="8" spans="1:7" s="34" customFormat="1" ht="25.5" x14ac:dyDescent="0.2">
      <c r="A8" s="33" t="s">
        <v>23</v>
      </c>
      <c r="B8" s="38" t="s">
        <v>24</v>
      </c>
      <c r="C8" s="38"/>
      <c r="D8" s="33" t="s">
        <v>26</v>
      </c>
      <c r="E8" s="39" t="s">
        <v>25</v>
      </c>
      <c r="F8" s="33" t="s">
        <v>1013</v>
      </c>
      <c r="G8" s="33" t="s">
        <v>1014</v>
      </c>
    </row>
    <row r="9" spans="1:7" ht="15.75" thickBot="1" x14ac:dyDescent="0.3">
      <c r="A9" s="35"/>
      <c r="B9" s="55" t="s">
        <v>82</v>
      </c>
      <c r="C9" s="140"/>
      <c r="D9" s="40"/>
      <c r="E9" s="56"/>
      <c r="F9" s="53"/>
      <c r="G9" s="212"/>
    </row>
    <row r="10" spans="1:7" ht="15.75" thickTop="1" x14ac:dyDescent="0.25">
      <c r="A10" s="35">
        <v>1</v>
      </c>
      <c r="B10" s="57" t="s">
        <v>83</v>
      </c>
      <c r="C10" s="58" t="s">
        <v>84</v>
      </c>
      <c r="D10" s="43">
        <v>112.3</v>
      </c>
      <c r="E10" s="42">
        <f>D10/$A$5*$E$4</f>
        <v>62.972930112438114</v>
      </c>
      <c r="F10" s="43">
        <v>5.05</v>
      </c>
      <c r="G10" s="43">
        <f>E10*F10</f>
        <v>318.01329706781246</v>
      </c>
    </row>
    <row r="11" spans="1:7" ht="15.75" thickBot="1" x14ac:dyDescent="0.3">
      <c r="A11" s="35">
        <f t="shared" ref="A11:A26" si="0">A10+1</f>
        <v>2</v>
      </c>
      <c r="B11" s="59" t="s">
        <v>85</v>
      </c>
      <c r="C11" s="60"/>
      <c r="D11" s="43">
        <v>121.6</v>
      </c>
      <c r="E11" s="42">
        <f t="shared" ref="E11:E27" si="1">D11/$A$5*$E$4</f>
        <v>68.187963505542953</v>
      </c>
      <c r="F11" s="43">
        <v>5.05</v>
      </c>
      <c r="G11" s="43">
        <f>E11*F11</f>
        <v>344.3492157029919</v>
      </c>
    </row>
    <row r="12" spans="1:7" ht="16.5" thickTop="1" thickBot="1" x14ac:dyDescent="0.3">
      <c r="A12" s="35">
        <f t="shared" si="0"/>
        <v>3</v>
      </c>
      <c r="B12" s="57" t="s">
        <v>86</v>
      </c>
      <c r="C12" s="58" t="s">
        <v>1022</v>
      </c>
      <c r="D12" s="43">
        <v>215.6</v>
      </c>
      <c r="E12" s="42">
        <f t="shared" si="1"/>
        <v>120.89905371541992</v>
      </c>
      <c r="F12" s="43">
        <v>5.05</v>
      </c>
      <c r="G12" s="43">
        <f t="shared" ref="G12:G26" si="2">E12*F12</f>
        <v>610.54022126287055</v>
      </c>
    </row>
    <row r="13" spans="1:7" ht="16.5" thickTop="1" thickBot="1" x14ac:dyDescent="0.3">
      <c r="A13" s="35">
        <f t="shared" si="0"/>
        <v>4</v>
      </c>
      <c r="B13" s="61" t="s">
        <v>87</v>
      </c>
      <c r="C13" s="58" t="s">
        <v>1022</v>
      </c>
      <c r="D13" s="43">
        <v>228.9</v>
      </c>
      <c r="E13" s="42">
        <f>D13/$A$5*$E$4</f>
        <v>128.35711222383867</v>
      </c>
      <c r="F13" s="43">
        <v>5.05</v>
      </c>
      <c r="G13" s="43">
        <f t="shared" si="2"/>
        <v>648.20341673038524</v>
      </c>
    </row>
    <row r="14" spans="1:7" ht="15.75" thickTop="1" x14ac:dyDescent="0.25">
      <c r="A14" s="35">
        <f>A13+1</f>
        <v>5</v>
      </c>
      <c r="B14" s="62" t="s">
        <v>88</v>
      </c>
      <c r="C14" s="48" t="s">
        <v>89</v>
      </c>
      <c r="D14" s="43">
        <v>104.7</v>
      </c>
      <c r="E14" s="42">
        <f>D14/$A$5*$E$4</f>
        <v>58.711182393341687</v>
      </c>
      <c r="F14" s="43">
        <v>5.05</v>
      </c>
      <c r="G14" s="43">
        <f>E14*F14</f>
        <v>296.4914710863755</v>
      </c>
    </row>
    <row r="15" spans="1:7" ht="15" x14ac:dyDescent="0.25">
      <c r="A15" s="35">
        <f t="shared" si="0"/>
        <v>6</v>
      </c>
      <c r="B15" s="63" t="s">
        <v>90</v>
      </c>
      <c r="C15" s="45" t="s">
        <v>91</v>
      </c>
      <c r="D15" s="43">
        <v>110</v>
      </c>
      <c r="E15" s="42">
        <f t="shared" si="1"/>
        <v>61.683190671132607</v>
      </c>
      <c r="F15" s="43">
        <v>5.05</v>
      </c>
      <c r="G15" s="43">
        <f t="shared" si="2"/>
        <v>311.50011288921968</v>
      </c>
    </row>
    <row r="16" spans="1:7" ht="15" x14ac:dyDescent="0.25">
      <c r="A16" s="35">
        <f t="shared" si="0"/>
        <v>7</v>
      </c>
      <c r="B16" s="64" t="s">
        <v>92</v>
      </c>
      <c r="C16" s="45" t="s">
        <v>93</v>
      </c>
      <c r="D16" s="43">
        <v>125.9</v>
      </c>
      <c r="E16" s="42">
        <f t="shared" si="1"/>
        <v>70.599215504505423</v>
      </c>
      <c r="F16" s="43">
        <v>5.05</v>
      </c>
      <c r="G16" s="43">
        <f t="shared" si="2"/>
        <v>356.52603829775239</v>
      </c>
    </row>
    <row r="17" spans="1:7" ht="15.75" thickBot="1" x14ac:dyDescent="0.3">
      <c r="A17" s="35">
        <f t="shared" si="0"/>
        <v>8</v>
      </c>
      <c r="B17" s="61" t="s">
        <v>94</v>
      </c>
      <c r="C17" s="882" t="s">
        <v>95</v>
      </c>
      <c r="D17" s="43">
        <v>102.1</v>
      </c>
      <c r="E17" s="42">
        <f t="shared" si="1"/>
        <v>57.253216068387637</v>
      </c>
      <c r="F17" s="43">
        <v>5.05</v>
      </c>
      <c r="G17" s="43">
        <f t="shared" si="2"/>
        <v>289.12874114535754</v>
      </c>
    </row>
    <row r="18" spans="1:7" ht="15.75" thickTop="1" x14ac:dyDescent="0.25">
      <c r="A18" s="35">
        <f t="shared" si="0"/>
        <v>9</v>
      </c>
      <c r="B18" s="65" t="s">
        <v>96</v>
      </c>
      <c r="C18" s="883"/>
      <c r="D18" s="43">
        <v>110.6</v>
      </c>
      <c r="E18" s="42">
        <f t="shared" si="1"/>
        <v>62.019644438429694</v>
      </c>
      <c r="F18" s="43">
        <v>5.05</v>
      </c>
      <c r="G18" s="43">
        <f t="shared" si="2"/>
        <v>313.19920441406992</v>
      </c>
    </row>
    <row r="19" spans="1:7" ht="15" x14ac:dyDescent="0.25">
      <c r="A19" s="35">
        <f t="shared" si="0"/>
        <v>10</v>
      </c>
      <c r="B19" s="54" t="s">
        <v>97</v>
      </c>
      <c r="C19" s="45" t="s">
        <v>98</v>
      </c>
      <c r="D19" s="43">
        <v>116.9</v>
      </c>
      <c r="E19" s="42">
        <f t="shared" si="1"/>
        <v>65.55240899504912</v>
      </c>
      <c r="F19" s="43">
        <v>5.05</v>
      </c>
      <c r="G19" s="43">
        <f t="shared" si="2"/>
        <v>331.03966542499802</v>
      </c>
    </row>
    <row r="20" spans="1:7" ht="15" x14ac:dyDescent="0.25">
      <c r="A20" s="35">
        <f t="shared" si="0"/>
        <v>11</v>
      </c>
      <c r="B20" s="55" t="s">
        <v>99</v>
      </c>
      <c r="C20" s="882" t="s">
        <v>100</v>
      </c>
      <c r="D20" s="43">
        <v>129.9</v>
      </c>
      <c r="E20" s="42">
        <f t="shared" si="1"/>
        <v>72.842240619819336</v>
      </c>
      <c r="F20" s="43">
        <v>5.05</v>
      </c>
      <c r="G20" s="43">
        <f t="shared" si="2"/>
        <v>367.85331513008765</v>
      </c>
    </row>
    <row r="21" spans="1:7" ht="15.75" thickBot="1" x14ac:dyDescent="0.3">
      <c r="A21" s="66">
        <f t="shared" si="0"/>
        <v>12</v>
      </c>
      <c r="B21" s="67" t="s">
        <v>101</v>
      </c>
      <c r="C21" s="884"/>
      <c r="D21" s="43">
        <v>105.9</v>
      </c>
      <c r="E21" s="42">
        <f t="shared" si="1"/>
        <v>59.384089927935854</v>
      </c>
      <c r="F21" s="43">
        <v>5.05</v>
      </c>
      <c r="G21" s="43">
        <f t="shared" si="2"/>
        <v>299.88965413607605</v>
      </c>
    </row>
    <row r="22" spans="1:7" ht="16.5" thickTop="1" thickBot="1" x14ac:dyDescent="0.3">
      <c r="A22" s="66">
        <f t="shared" si="0"/>
        <v>13</v>
      </c>
      <c r="B22" s="67" t="s">
        <v>1443</v>
      </c>
      <c r="C22" s="60" t="s">
        <v>1426</v>
      </c>
      <c r="D22" s="43">
        <v>34.9</v>
      </c>
      <c r="E22" s="42">
        <f>D22/$A$5*$E$4</f>
        <v>19.57039413111389</v>
      </c>
      <c r="F22" s="43">
        <v>5.05</v>
      </c>
      <c r="G22" s="43">
        <f t="shared" si="2"/>
        <v>98.830490362125147</v>
      </c>
    </row>
    <row r="23" spans="1:7" ht="16.5" thickTop="1" thickBot="1" x14ac:dyDescent="0.3">
      <c r="A23" s="66">
        <f t="shared" si="0"/>
        <v>14</v>
      </c>
      <c r="B23" s="67" t="s">
        <v>1444</v>
      </c>
      <c r="C23" s="60" t="s">
        <v>1427</v>
      </c>
      <c r="D23" s="43">
        <v>37</v>
      </c>
      <c r="E23" s="42">
        <f>D23/$A$5*$E$4</f>
        <v>20.747982316653697</v>
      </c>
      <c r="F23" s="43">
        <v>5.05</v>
      </c>
      <c r="G23" s="43">
        <f t="shared" si="2"/>
        <v>104.77731069910116</v>
      </c>
    </row>
    <row r="24" spans="1:7" ht="16.5" thickTop="1" thickBot="1" x14ac:dyDescent="0.3">
      <c r="A24" s="66">
        <f t="shared" si="0"/>
        <v>15</v>
      </c>
      <c r="B24" s="67" t="s">
        <v>1445</v>
      </c>
      <c r="C24" s="60" t="s">
        <v>1424</v>
      </c>
      <c r="D24" s="43">
        <v>28.9</v>
      </c>
      <c r="E24" s="42">
        <f>D24/$A$5*$E$4</f>
        <v>16.205856458143021</v>
      </c>
      <c r="F24" s="43">
        <v>5.05</v>
      </c>
      <c r="G24" s="43">
        <f t="shared" si="2"/>
        <v>81.83957511362226</v>
      </c>
    </row>
    <row r="25" spans="1:7" ht="16.5" thickTop="1" thickBot="1" x14ac:dyDescent="0.3">
      <c r="A25" s="66">
        <f t="shared" si="0"/>
        <v>16</v>
      </c>
      <c r="B25" s="67" t="s">
        <v>1672</v>
      </c>
      <c r="C25" s="60" t="s">
        <v>1671</v>
      </c>
      <c r="D25" s="43">
        <v>14.5</v>
      </c>
      <c r="E25" s="42">
        <f>D25/$A$5*$E$4</f>
        <v>8.1309660430129345</v>
      </c>
      <c r="F25" s="43">
        <v>5.05</v>
      </c>
      <c r="G25" s="43">
        <f t="shared" si="2"/>
        <v>41.061378517215317</v>
      </c>
    </row>
    <row r="26" spans="1:7" ht="16.5" thickTop="1" thickBot="1" x14ac:dyDescent="0.3">
      <c r="A26" s="66">
        <f t="shared" si="0"/>
        <v>17</v>
      </c>
      <c r="B26" s="67" t="s">
        <v>1673</v>
      </c>
      <c r="C26" s="60" t="s">
        <v>153</v>
      </c>
      <c r="D26" s="43">
        <v>14.5</v>
      </c>
      <c r="E26" s="42">
        <f>D26/$A$5*$E$4</f>
        <v>8.1309660430129345</v>
      </c>
      <c r="F26" s="43">
        <v>5.05</v>
      </c>
      <c r="G26" s="43">
        <f t="shared" si="2"/>
        <v>41.061378517215317</v>
      </c>
    </row>
    <row r="27" spans="1:7" ht="16.5" thickTop="1" thickBot="1" x14ac:dyDescent="0.3">
      <c r="A27" s="35">
        <v>18</v>
      </c>
      <c r="B27" s="68" t="s">
        <v>102</v>
      </c>
      <c r="C27" s="69" t="s">
        <v>103</v>
      </c>
      <c r="D27" s="43"/>
      <c r="E27" s="42">
        <f t="shared" si="1"/>
        <v>0</v>
      </c>
      <c r="F27" s="43"/>
      <c r="G27" s="43"/>
    </row>
    <row r="28" spans="1:7" ht="15.75" thickTop="1" x14ac:dyDescent="0.25">
      <c r="A28" s="35"/>
      <c r="B28" s="52"/>
      <c r="C28" s="50"/>
      <c r="D28" s="207">
        <f>SUM(D10:D26)</f>
        <v>1714.2000000000003</v>
      </c>
      <c r="E28" s="207">
        <f>SUM(E10:E27)</f>
        <v>961.24841316777747</v>
      </c>
      <c r="F28" s="43"/>
      <c r="G28" s="207">
        <f>SUM(G10:G27)</f>
        <v>4854.3044864972771</v>
      </c>
    </row>
    <row r="29" spans="1:7" ht="15" x14ac:dyDescent="0.25">
      <c r="A29" s="35"/>
      <c r="B29" s="70" t="s">
        <v>104</v>
      </c>
      <c r="C29" s="71"/>
      <c r="D29" s="72"/>
      <c r="E29" s="42"/>
      <c r="F29" s="43"/>
      <c r="G29" s="43"/>
    </row>
    <row r="30" spans="1:7" ht="15" x14ac:dyDescent="0.25">
      <c r="A30" s="35">
        <v>1</v>
      </c>
      <c r="B30" s="70" t="s">
        <v>106</v>
      </c>
      <c r="C30" s="71"/>
      <c r="D30" s="43">
        <v>1221.3</v>
      </c>
      <c r="E30" s="42">
        <f>D30/$A$5*$E$4</f>
        <v>684.85164333322052</v>
      </c>
      <c r="F30" s="43">
        <v>5.05</v>
      </c>
      <c r="G30" s="43">
        <f>E30*F30</f>
        <v>3458.5007988327634</v>
      </c>
    </row>
    <row r="31" spans="1:7" ht="15" x14ac:dyDescent="0.25">
      <c r="A31" s="35">
        <v>2</v>
      </c>
      <c r="B31" s="70" t="s">
        <v>107</v>
      </c>
      <c r="C31" s="71"/>
      <c r="D31" s="43">
        <v>923.7</v>
      </c>
      <c r="E31" s="42">
        <f>D31/$A$5*$E$4</f>
        <v>517.97057475386544</v>
      </c>
      <c r="F31" s="43">
        <v>5.05</v>
      </c>
      <c r="G31" s="43">
        <f>E31*F31</f>
        <v>2615.7514025070204</v>
      </c>
    </row>
    <row r="32" spans="1:7" ht="15" x14ac:dyDescent="0.25">
      <c r="A32" s="35">
        <v>3</v>
      </c>
      <c r="B32" s="70" t="s">
        <v>108</v>
      </c>
      <c r="C32" s="71"/>
      <c r="D32" s="43">
        <v>272.60000000000002</v>
      </c>
      <c r="E32" s="42">
        <f>D32/$A$5*$E$4</f>
        <v>152.86216160864319</v>
      </c>
      <c r="F32" s="43">
        <v>5.05</v>
      </c>
      <c r="G32" s="43">
        <f>E32*F32</f>
        <v>771.95391612364813</v>
      </c>
    </row>
    <row r="33" spans="1:7" ht="15" x14ac:dyDescent="0.25">
      <c r="A33" s="35">
        <v>4</v>
      </c>
      <c r="B33" s="70" t="s">
        <v>109</v>
      </c>
      <c r="C33" s="71"/>
      <c r="D33" s="43">
        <v>107.3</v>
      </c>
      <c r="E33" s="42">
        <f>D33/$A$5*$E$4</f>
        <v>60.169148718295723</v>
      </c>
      <c r="F33" s="43">
        <v>5.05</v>
      </c>
      <c r="G33" s="43">
        <f>E33*F33</f>
        <v>303.8542010273934</v>
      </c>
    </row>
    <row r="34" spans="1:7" ht="15" x14ac:dyDescent="0.25">
      <c r="A34" s="35"/>
      <c r="B34" s="35"/>
      <c r="C34" s="35"/>
      <c r="D34" s="74">
        <f>SUM(D30:D33)</f>
        <v>2524.9</v>
      </c>
      <c r="E34" s="74">
        <f>SUM(E30:E33)</f>
        <v>1415.8535284140248</v>
      </c>
      <c r="F34" s="75"/>
      <c r="G34" s="74">
        <f>SUM(G30:G33)</f>
        <v>7150.060318490825</v>
      </c>
    </row>
    <row r="35" spans="1:7" ht="18.75" customHeight="1" x14ac:dyDescent="0.25">
      <c r="A35" s="35"/>
      <c r="B35" s="71" t="s">
        <v>1034</v>
      </c>
      <c r="C35" s="100"/>
      <c r="D35" s="208">
        <f>D28+D34</f>
        <v>4239.1000000000004</v>
      </c>
      <c r="E35" s="208">
        <f>E28+E34</f>
        <v>2377.1019415818023</v>
      </c>
      <c r="F35" s="209"/>
      <c r="G35" s="208">
        <f>G28+G34</f>
        <v>12004.364804988101</v>
      </c>
    </row>
  </sheetData>
  <customSheetViews>
    <customSheetView guid="{59BB3A05-2517-4212-B4B0-766CE27362F6}" fitToPage="1" state="hidden" topLeftCell="A7">
      <selection activeCell="I12" sqref="I12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1"/>
      <headerFooter alignWithMargins="0"/>
    </customSheetView>
    <customSheetView guid="{11E80AD0-6AA7-470D-8311-11AF96F196E5}" fitToPage="1" state="hidden" topLeftCell="A2">
      <selection activeCell="B10" sqref="B10:B15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2"/>
      <headerFooter alignWithMargins="0"/>
    </customSheetView>
    <customSheetView guid="{1298D0A2-0CF6-434E-A6CD-B210E2963ADD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3"/>
      <headerFooter alignWithMargins="0"/>
    </customSheetView>
  </customSheetViews>
  <mergeCells count="6">
    <mergeCell ref="C17:C18"/>
    <mergeCell ref="C20:C2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6" fitToHeight="8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Общ. счетчики</vt:lpstr>
      <vt:lpstr>Под. 1 и 2</vt:lpstr>
      <vt:lpstr>Под. 3</vt:lpstr>
      <vt:lpstr>Под. 4  и 5</vt:lpstr>
      <vt:lpstr>Под.6</vt:lpstr>
      <vt:lpstr>Нежил. пом.</vt:lpstr>
      <vt:lpstr>МОП корп. 1</vt:lpstr>
      <vt:lpstr>МОП корп. 2</vt:lpstr>
      <vt:lpstr>МОП корп. 4, 5, 6</vt:lpstr>
      <vt:lpstr>Нежелые помещения</vt:lpstr>
      <vt:lpstr>корп. 3</vt:lpstr>
      <vt:lpstr>Норматив вода</vt:lpstr>
      <vt:lpstr>Норматив ээ</vt:lpstr>
      <vt:lpstr>Справка по ОПУ и ИПУ</vt:lpstr>
      <vt:lpstr>Лист1</vt:lpstr>
      <vt:lpstr>Лист2</vt:lpstr>
      <vt:lpstr>Лист4</vt:lpstr>
      <vt:lpstr>Лист3</vt:lpstr>
      <vt:lpstr>'Нежил. пом.'!Область_печати</vt:lpstr>
      <vt:lpstr>'Общ. счетчики'!Область_печати</vt:lpstr>
      <vt:lpstr>'Под. 1 и 2'!Область_печати</vt:lpstr>
      <vt:lpstr>'Под. 3'!Область_печати</vt:lpstr>
      <vt:lpstr>'Под. 4  и 5'!Область_печати</vt:lpstr>
      <vt:lpstr>Под.6!Область_печати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HP</cp:lastModifiedBy>
  <cp:lastPrinted>2023-12-11T06:47:39Z</cp:lastPrinted>
  <dcterms:created xsi:type="dcterms:W3CDTF">2010-02-17T17:09:47Z</dcterms:created>
  <dcterms:modified xsi:type="dcterms:W3CDTF">2024-06-17T13:03:30Z</dcterms:modified>
</cp:coreProperties>
</file>